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2021\CONSULTORIO EMPRESARIAL\HERRAMIENTAS PARA CONSULTORIO\CONTABILIDAD Y FINANZAS HÉCTOR MUÑOZ\HERRAMIENTAS AJUSTADAS\"/>
    </mc:Choice>
  </mc:AlternateContent>
  <xr:revisionPtr revIDLastSave="0" documentId="8_{7145983F-027E-4006-86F9-468694009036}" xr6:coauthVersionLast="46" xr6:coauthVersionMax="46" xr10:uidLastSave="{00000000-0000-0000-0000-000000000000}"/>
  <bookViews>
    <workbookView xWindow="-120" yWindow="-120" windowWidth="20730" windowHeight="11160" tabRatio="717" xr2:uid="{00000000-000D-0000-FFFF-FFFF00000000}"/>
  </bookViews>
  <sheets>
    <sheet name="Instructivo" sheetId="6" r:id="rId1"/>
    <sheet name="ManoObra" sheetId="1" r:id="rId2"/>
    <sheet name="CostoMO" sheetId="3" r:id="rId3"/>
    <sheet name="Insumos" sheetId="2" r:id="rId4"/>
    <sheet name="Gastos" sheetId="4" r:id="rId5"/>
    <sheet name="ResumenCosto" sheetId="5" r:id="rId6"/>
  </sheets>
  <definedNames>
    <definedName name="_xlnm.Print_Titles" localSheetId="0">Instructivo!$1:$4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2" i="5"/>
  <c r="E12" i="3"/>
  <c r="B1" i="5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H53" i="4"/>
  <c r="G53" i="4"/>
  <c r="D53" i="4"/>
  <c r="B2" i="4"/>
  <c r="H59" i="4"/>
  <c r="G59" i="4"/>
  <c r="H58" i="4"/>
  <c r="G58" i="4"/>
  <c r="H57" i="4"/>
  <c r="G57" i="4"/>
  <c r="H56" i="4"/>
  <c r="G56" i="4"/>
  <c r="H55" i="4"/>
  <c r="G55" i="4"/>
  <c r="H54" i="4"/>
  <c r="G54" i="4"/>
  <c r="H51" i="4"/>
  <c r="H50" i="4" s="1"/>
  <c r="G51" i="4"/>
  <c r="G50" i="4" s="1"/>
  <c r="D50" i="4"/>
  <c r="H48" i="4"/>
  <c r="H47" i="4"/>
  <c r="H46" i="4"/>
  <c r="G45" i="4"/>
  <c r="H42" i="4"/>
  <c r="G42" i="4"/>
  <c r="H41" i="4"/>
  <c r="G41" i="4"/>
  <c r="H40" i="4"/>
  <c r="G40" i="4"/>
  <c r="H39" i="4"/>
  <c r="G39" i="4"/>
  <c r="H38" i="4"/>
  <c r="G38" i="4"/>
  <c r="D37" i="4"/>
  <c r="H35" i="4"/>
  <c r="G35" i="4"/>
  <c r="G34" i="4"/>
  <c r="H34" i="4"/>
  <c r="H31" i="4"/>
  <c r="G31" i="4"/>
  <c r="H30" i="4"/>
  <c r="G30" i="4"/>
  <c r="H29" i="4"/>
  <c r="H28" i="4"/>
  <c r="G28" i="4"/>
  <c r="H25" i="4"/>
  <c r="G25" i="4"/>
  <c r="H24" i="4"/>
  <c r="G24" i="4"/>
  <c r="D23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D14" i="4"/>
  <c r="H12" i="4"/>
  <c r="G12" i="4"/>
  <c r="H11" i="4"/>
  <c r="G11" i="4"/>
  <c r="H10" i="4"/>
  <c r="G10" i="4"/>
  <c r="H9" i="4"/>
  <c r="G9" i="4"/>
  <c r="H8" i="4"/>
  <c r="G8" i="4"/>
  <c r="D7" i="4"/>
  <c r="H27" i="4" l="1"/>
  <c r="H23" i="4"/>
  <c r="H14" i="4"/>
  <c r="G37" i="4"/>
  <c r="H33" i="4"/>
  <c r="G14" i="4"/>
  <c r="G33" i="4"/>
  <c r="H37" i="4"/>
  <c r="H45" i="4"/>
  <c r="H44" i="4" s="1"/>
  <c r="G48" i="4"/>
  <c r="G29" i="4"/>
  <c r="G27" i="4" s="1"/>
  <c r="G7" i="4"/>
  <c r="D33" i="4"/>
  <c r="D27" i="4"/>
  <c r="H7" i="4"/>
  <c r="G23" i="4"/>
  <c r="G47" i="4"/>
  <c r="G46" i="4"/>
  <c r="D44" i="4"/>
  <c r="D74" i="4" s="1"/>
  <c r="H74" i="4" l="1"/>
  <c r="C12" i="5" s="1"/>
  <c r="E12" i="5" s="1"/>
  <c r="C24" i="5" s="1"/>
  <c r="G44" i="4"/>
  <c r="G74" i="4" s="1"/>
  <c r="C14" i="5" s="1"/>
  <c r="E14" i="5" s="1"/>
  <c r="C25" i="5" s="1"/>
  <c r="C36" i="3" l="1"/>
  <c r="D36" i="3" s="1"/>
  <c r="F36" i="3" s="1"/>
  <c r="C35" i="3"/>
  <c r="D35" i="3" s="1"/>
  <c r="F35" i="3" s="1"/>
  <c r="D34" i="3"/>
  <c r="F34" i="3" s="1"/>
  <c r="C34" i="3"/>
  <c r="C33" i="3"/>
  <c r="D33" i="3" s="1"/>
  <c r="F33" i="3" s="1"/>
  <c r="C32" i="3"/>
  <c r="D32" i="3" s="1"/>
  <c r="F32" i="3" s="1"/>
  <c r="C31" i="3"/>
  <c r="D31" i="3" s="1"/>
  <c r="F31" i="3" s="1"/>
  <c r="C30" i="3"/>
  <c r="D30" i="3" s="1"/>
  <c r="F30" i="3" s="1"/>
  <c r="C29" i="3"/>
  <c r="D29" i="3" s="1"/>
  <c r="F29" i="3" s="1"/>
  <c r="C9" i="2" l="1"/>
  <c r="C8" i="2"/>
  <c r="C7" i="2"/>
  <c r="C15" i="3"/>
  <c r="D15" i="3" s="1"/>
  <c r="F15" i="3" s="1"/>
  <c r="C16" i="3"/>
  <c r="D16" i="3" s="1"/>
  <c r="F16" i="3" s="1"/>
  <c r="C17" i="3"/>
  <c r="D17" i="3" s="1"/>
  <c r="F17" i="3" s="1"/>
  <c r="C18" i="3"/>
  <c r="D18" i="3" s="1"/>
  <c r="F18" i="3" s="1"/>
  <c r="C19" i="3"/>
  <c r="D19" i="3" s="1"/>
  <c r="F19" i="3" s="1"/>
  <c r="C20" i="3"/>
  <c r="D20" i="3" s="1"/>
  <c r="F20" i="3" s="1"/>
  <c r="C21" i="3"/>
  <c r="D21" i="3" s="1"/>
  <c r="F21" i="3" s="1"/>
  <c r="C22" i="3"/>
  <c r="D22" i="3" s="1"/>
  <c r="F22" i="3" s="1"/>
  <c r="C23" i="3"/>
  <c r="D23" i="3" s="1"/>
  <c r="F23" i="3" s="1"/>
  <c r="C24" i="3"/>
  <c r="D24" i="3" s="1"/>
  <c r="F24" i="3" s="1"/>
  <c r="C25" i="3"/>
  <c r="D25" i="3" s="1"/>
  <c r="F25" i="3" s="1"/>
  <c r="C26" i="3"/>
  <c r="D26" i="3" s="1"/>
  <c r="F26" i="3" s="1"/>
  <c r="C27" i="3"/>
  <c r="D27" i="3" s="1"/>
  <c r="F27" i="3" s="1"/>
  <c r="C28" i="3"/>
  <c r="D28" i="3" s="1"/>
  <c r="F28" i="3" s="1"/>
  <c r="H39" i="2"/>
  <c r="C10" i="5" s="1"/>
  <c r="E10" i="5" s="1"/>
  <c r="C23" i="5" s="1"/>
  <c r="H12" i="2"/>
  <c r="D15" i="1"/>
  <c r="E12" i="1"/>
  <c r="D12" i="1"/>
  <c r="D28" i="1" s="1"/>
  <c r="D29" i="1" l="1"/>
  <c r="D22" i="1"/>
  <c r="D16" i="1"/>
  <c r="D23" i="1"/>
  <c r="D17" i="1"/>
  <c r="D24" i="1"/>
  <c r="D30" i="1"/>
  <c r="D31" i="1" s="1"/>
  <c r="D18" i="1"/>
  <c r="I27" i="2"/>
  <c r="I26" i="2"/>
  <c r="I29" i="2"/>
  <c r="I28" i="2"/>
  <c r="I31" i="2"/>
  <c r="I30" i="2"/>
  <c r="I33" i="2"/>
  <c r="I32" i="2"/>
  <c r="I35" i="2"/>
  <c r="I34" i="2"/>
  <c r="I12" i="2"/>
  <c r="I36" i="2"/>
  <c r="I25" i="2"/>
  <c r="I21" i="2"/>
  <c r="I17" i="2"/>
  <c r="I13" i="2"/>
  <c r="I38" i="2"/>
  <c r="I23" i="2"/>
  <c r="I19" i="2"/>
  <c r="I15" i="2"/>
  <c r="I37" i="2"/>
  <c r="I22" i="2"/>
  <c r="I18" i="2"/>
  <c r="I14" i="2"/>
  <c r="I39" i="2"/>
  <c r="I24" i="2"/>
  <c r="I20" i="2"/>
  <c r="I16" i="2"/>
  <c r="E15" i="1"/>
  <c r="E16" i="1"/>
  <c r="E22" i="1"/>
  <c r="E29" i="1"/>
  <c r="E24" i="1"/>
  <c r="E17" i="1"/>
  <c r="E18" i="1"/>
  <c r="E23" i="1"/>
  <c r="E28" i="1"/>
  <c r="E30" i="1"/>
  <c r="D19" i="1" l="1"/>
  <c r="D25" i="1"/>
  <c r="E25" i="1"/>
  <c r="E31" i="1"/>
  <c r="E19" i="1"/>
  <c r="D35" i="1" l="1"/>
  <c r="D36" i="1" s="1"/>
  <c r="D33" i="1"/>
  <c r="D37" i="1" s="1"/>
  <c r="C14" i="3" s="1"/>
  <c r="D14" i="3" s="1"/>
  <c r="F14" i="3" s="1"/>
  <c r="D38" i="1"/>
  <c r="E35" i="1"/>
  <c r="E36" i="1" s="1"/>
  <c r="E33" i="1"/>
  <c r="E37" i="1" s="1"/>
  <c r="C12" i="3" l="1"/>
  <c r="D12" i="3" s="1"/>
  <c r="F12" i="3" s="1"/>
  <c r="E38" i="1"/>
  <c r="C13" i="3"/>
  <c r="D13" i="3" s="1"/>
  <c r="F13" i="3" s="1"/>
  <c r="F37" i="3" l="1"/>
  <c r="C8" i="5" s="1"/>
  <c r="E8" i="5" s="1"/>
  <c r="C22" i="5" s="1"/>
  <c r="E16" i="5" l="1"/>
  <c r="C38" i="5" s="1"/>
  <c r="C41" i="5" s="1"/>
  <c r="F8" i="5" l="1"/>
  <c r="F16" i="5"/>
  <c r="F10" i="5"/>
  <c r="F14" i="5"/>
  <c r="F12" i="5"/>
</calcChain>
</file>

<file path=xl/sharedStrings.xml><?xml version="1.0" encoding="utf-8"?>
<sst xmlns="http://schemas.openxmlformats.org/spreadsheetml/2006/main" count="242" uniqueCount="188">
  <si>
    <t>PLANTILLA PARA CALCULAR COSTOS</t>
  </si>
  <si>
    <t>Mano de obra</t>
  </si>
  <si>
    <t>Salario</t>
  </si>
  <si>
    <t>Auxilio de transporte</t>
  </si>
  <si>
    <t>Recargos</t>
  </si>
  <si>
    <t>Comisiones</t>
  </si>
  <si>
    <t>Base salarial</t>
  </si>
  <si>
    <t>Componente salarial</t>
  </si>
  <si>
    <t>Prestaciones sociales</t>
  </si>
  <si>
    <t>Cesantías</t>
  </si>
  <si>
    <t>%</t>
  </si>
  <si>
    <t>Interés de cesantías</t>
  </si>
  <si>
    <t>Prima de servicios</t>
  </si>
  <si>
    <t>SALARIO MÍNIMO</t>
  </si>
  <si>
    <t>OTRO SALARIO</t>
  </si>
  <si>
    <t>OBSERVACIONES</t>
  </si>
  <si>
    <t>Cesantías, deben consignarse antes del 15 de febrero de cada año</t>
  </si>
  <si>
    <t>Interés de cesantías, deben pagarse antes del 31 de enero de cada año</t>
  </si>
  <si>
    <t>Pago: La 1a. Hasta junio 30 y la segunda hasta el 20 de diciembre</t>
  </si>
  <si>
    <t>Vacaciones</t>
  </si>
  <si>
    <t>VALOR MES</t>
  </si>
  <si>
    <t>Pago por un tiempo que no labora el empleado (Por cada año de labor)</t>
  </si>
  <si>
    <t>Seguridad social</t>
  </si>
  <si>
    <t>Salud</t>
  </si>
  <si>
    <t>Pensión</t>
  </si>
  <si>
    <t>ARL</t>
  </si>
  <si>
    <t>Si el trabajador gana mas de dos salarios mínimos, no se paga aux tran</t>
  </si>
  <si>
    <t>Horas adicionales, al horario normal que labora el empleado</t>
  </si>
  <si>
    <t>En caso de darse comisiones pactadas con el empleador</t>
  </si>
  <si>
    <t>16% de los cuales, 12% paga el empleador y 4% el empleado, la base la compone el salario SIN el auxilio de transporte</t>
  </si>
  <si>
    <t>12,5% de los cuales, 8% lo paga empleador y 4% empleado, la base la compone el salario SIN el auxilio de transporte</t>
  </si>
  <si>
    <t>Se clasifican en 5 tipos de riesgo, para el ejemplo se trabajará con riesgo 1</t>
  </si>
  <si>
    <t>Aportes parafiscales</t>
  </si>
  <si>
    <t>CCF</t>
  </si>
  <si>
    <t>I.C.B.F.</t>
  </si>
  <si>
    <t>SENA</t>
  </si>
  <si>
    <t>Pagados por el empleador,  la base la compone el salario SIN el auxilio de transporte</t>
  </si>
  <si>
    <t>COSTO MES EMPLEADO</t>
  </si>
  <si>
    <t>FACTOR PRESTACIONAL $</t>
  </si>
  <si>
    <t>FACTOR PRESTACIONAL %</t>
  </si>
  <si>
    <t>Horas de trabajo al mes de acuerdo a la normatividad 192 Horas</t>
  </si>
  <si>
    <t>Costo hora laborada</t>
  </si>
  <si>
    <t>Costo por minuto</t>
  </si>
  <si>
    <t xml:space="preserve">Cálculo costo de mano de obra </t>
  </si>
  <si>
    <t xml:space="preserve">Insumos - Plantilla estándar </t>
  </si>
  <si>
    <t>Descripción del producto</t>
  </si>
  <si>
    <t>Producto:</t>
  </si>
  <si>
    <t>Presentación:</t>
  </si>
  <si>
    <t>Fecha:</t>
  </si>
  <si>
    <t>DESCRIPCIÓN DEL INSUMO</t>
  </si>
  <si>
    <t>PRESENTACIÓN</t>
  </si>
  <si>
    <t>Harina</t>
  </si>
  <si>
    <t>CANTIDAD</t>
  </si>
  <si>
    <t>CANTITAD INSUMO POR PRODUCTO</t>
  </si>
  <si>
    <t>UNIDAD DE MEDIDA POR PRODUCTO</t>
  </si>
  <si>
    <t>Gr</t>
  </si>
  <si>
    <t>COSTO POR PRODUCTO</t>
  </si>
  <si>
    <t>COSTO TOTAL DE LOS INSUMOS</t>
  </si>
  <si>
    <t>PLANTILLA PARA EL COSTO DE LA MANO DE OBRA</t>
  </si>
  <si>
    <t>Costo de la mano de obra</t>
  </si>
  <si>
    <t>PARTIC % POR INSUMO</t>
  </si>
  <si>
    <t>TAREAS REALIZADAS</t>
  </si>
  <si>
    <t>COSTO HORA</t>
  </si>
  <si>
    <t>COSTO MINUTO</t>
  </si>
  <si>
    <t>COSTO TAREA</t>
  </si>
  <si>
    <t>COSTO DE LA MANO DE OBRA</t>
  </si>
  <si>
    <t>Tarea 1</t>
  </si>
  <si>
    <t>Tarea 2</t>
  </si>
  <si>
    <t>Tarea 3</t>
  </si>
  <si>
    <t>TIEMPO DE CADA TAREA REALIZADA</t>
  </si>
  <si>
    <t>Hamburguesa 250 gr</t>
  </si>
  <si>
    <t>Unidad</t>
  </si>
  <si>
    <t>Insumo 1</t>
  </si>
  <si>
    <t>Insumo 2</t>
  </si>
  <si>
    <t>Insumo 3</t>
  </si>
  <si>
    <t>Insumo 4</t>
  </si>
  <si>
    <t>Insumo 5</t>
  </si>
  <si>
    <t>Insumo 6</t>
  </si>
  <si>
    <t>Insumo 7</t>
  </si>
  <si>
    <t>Insumo 8</t>
  </si>
  <si>
    <t>Insumo 9</t>
  </si>
  <si>
    <t>Insumo 10</t>
  </si>
  <si>
    <t>Insumo 11</t>
  </si>
  <si>
    <t>Clasificación de los gastos (Administrativos y Operativos)</t>
  </si>
  <si>
    <t>DENOMINACIÓN DEL GASTO</t>
  </si>
  <si>
    <t>OBSERVACIÓN</t>
  </si>
  <si>
    <t>VALOR MENSUAL DEL GASTO</t>
  </si>
  <si>
    <t>PARTICIPA ADMITIVO</t>
  </si>
  <si>
    <t>PARTICIPA OPERATIVO</t>
  </si>
  <si>
    <t>VALOR ADMITIVO</t>
  </si>
  <si>
    <t>VALOR OPERATIVO</t>
  </si>
  <si>
    <t>Personal</t>
  </si>
  <si>
    <t>Costo indirecto</t>
  </si>
  <si>
    <t xml:space="preserve">    Contador</t>
  </si>
  <si>
    <t xml:space="preserve">    Secretaria</t>
  </si>
  <si>
    <t xml:space="preserve">    Asesor comercial o vendedor</t>
  </si>
  <si>
    <t xml:space="preserve">    Comisiones vendedor</t>
  </si>
  <si>
    <t>Servicos públicos</t>
  </si>
  <si>
    <t xml:space="preserve">    Servicio acueducto </t>
  </si>
  <si>
    <t>Adtivo y Operativo</t>
  </si>
  <si>
    <t xml:space="preserve">    Servicio de celular</t>
  </si>
  <si>
    <t xml:space="preserve">    Servicio de energía eléctrica</t>
  </si>
  <si>
    <t xml:space="preserve">    Servicio de internet</t>
  </si>
  <si>
    <t xml:space="preserve">    Servicio de fact electronica</t>
  </si>
  <si>
    <t xml:space="preserve">    Transportes, fletes y acarreos</t>
  </si>
  <si>
    <t xml:space="preserve">    Mensajeria Nacional</t>
  </si>
  <si>
    <t>Mantenimiento</t>
  </si>
  <si>
    <t xml:space="preserve">    Construcciones y edificaciones</t>
  </si>
  <si>
    <t xml:space="preserve">    Maquinaria y equipo</t>
  </si>
  <si>
    <t>Impuestos</t>
  </si>
  <si>
    <t xml:space="preserve">    Impuesto predial - anual</t>
  </si>
  <si>
    <t xml:space="preserve">    Industria y comercio</t>
  </si>
  <si>
    <t xml:space="preserve">    Alumbrado publico</t>
  </si>
  <si>
    <t xml:space="preserve">    Impuesto de renta</t>
  </si>
  <si>
    <t>Gastos legales</t>
  </si>
  <si>
    <t xml:space="preserve">    Cámara de comercio</t>
  </si>
  <si>
    <t xml:space="preserve">    Notariales</t>
  </si>
  <si>
    <t>Otros gastos de administración</t>
  </si>
  <si>
    <t xml:space="preserve">    Insumos de cafeteria</t>
  </si>
  <si>
    <t xml:space="preserve">    Elementos de aseo</t>
  </si>
  <si>
    <t xml:space="preserve">    Utiles, papelería y fotocopias</t>
  </si>
  <si>
    <t xml:space="preserve">    Servicio de restaurante y cafeteria</t>
  </si>
  <si>
    <t xml:space="preserve">    Transportes urbanos</t>
  </si>
  <si>
    <t>Depreciaciones</t>
  </si>
  <si>
    <t xml:space="preserve">    Equipo de cómputo y comunicación</t>
  </si>
  <si>
    <t xml:space="preserve">    Equipo de oficina</t>
  </si>
  <si>
    <t xml:space="preserve">    Flota y equipo de transporte</t>
  </si>
  <si>
    <t>Administrativo</t>
  </si>
  <si>
    <t>Arrendamiento</t>
  </si>
  <si>
    <t>Gastos de ventas</t>
  </si>
  <si>
    <t xml:space="preserve">    Conductor - vendedor</t>
  </si>
  <si>
    <t>Gastos adtivos ventas</t>
  </si>
  <si>
    <t xml:space="preserve">    Mantenimiento del vehículo</t>
  </si>
  <si>
    <t xml:space="preserve">    Parqueadero</t>
  </si>
  <si>
    <t xml:space="preserve">    Combustible</t>
  </si>
  <si>
    <t xml:space="preserve">    Revisión técnico mecánica</t>
  </si>
  <si>
    <t xml:space="preserve">    Soat</t>
  </si>
  <si>
    <t>SUMA TOTAL DE GASTOS</t>
  </si>
  <si>
    <t>Asignación de gastos generales</t>
  </si>
  <si>
    <t xml:space="preserve">    Administrador o gerente</t>
  </si>
  <si>
    <t>ELEMENTOS DEL COSTO</t>
  </si>
  <si>
    <t>VALOR COSTO</t>
  </si>
  <si>
    <t>PARTICIPAC %</t>
  </si>
  <si>
    <t>Insumos</t>
  </si>
  <si>
    <t xml:space="preserve">   Costo de los insumos</t>
  </si>
  <si>
    <t>Gastos</t>
  </si>
  <si>
    <t>Costos indirectos</t>
  </si>
  <si>
    <t>Elementos del costo</t>
  </si>
  <si>
    <t xml:space="preserve">COSTO TOTAL </t>
  </si>
  <si>
    <t>Costo</t>
  </si>
  <si>
    <t>Resumen del costo</t>
  </si>
  <si>
    <t>PRODUCCIÓN TOTAL DEL MES</t>
  </si>
  <si>
    <t xml:space="preserve">   Costo de la mano de obra</t>
  </si>
  <si>
    <t xml:space="preserve">   Gastos operativos</t>
  </si>
  <si>
    <t xml:space="preserve">   Total de los costos indirectos</t>
  </si>
  <si>
    <t>COSTO PRODUCTO X</t>
  </si>
  <si>
    <t xml:space="preserve">Costo total de producción </t>
  </si>
  <si>
    <t>Precio de venta</t>
  </si>
  <si>
    <t>Rentabilidad que se quiere</t>
  </si>
  <si>
    <t>La presente herramienta fue construida de una manera sencilla, para que el empresario pueda acceder a su utilización, su conformación esta determinada por hojas en donde cada una de ellas representa cada elemento del costo, y al final se muestra un resumen de los resultados obtenidos por cada elemento.</t>
  </si>
  <si>
    <t>El objetivo de esta hoja es el conocer el costo de un empleado, para ello se parte del salario, auxilio de transporte, horas de recargo y comisiones, estos dos últimos ítems en caso tal de darse en la empresa.
Posteriormente se tiene el cálculo por prestaciones, seguridad social y aportes parafiscales, con todos estos datos se obtiene un valor de costo final por empleado.</t>
  </si>
  <si>
    <t>En caso de querer trabajar con un valor diferente a los anotados, solo debe cambiar los datos del COMPENENTE SALARIAL</t>
  </si>
  <si>
    <t>El costo final esta dado en mensualidad, horas y minutos, datos con los que se deben trabajar las tareas de producción por cada producto realizado.</t>
  </si>
  <si>
    <t>Costo de mano de obra</t>
  </si>
  <si>
    <r>
      <rPr>
        <b/>
        <sz val="11"/>
        <color theme="1"/>
        <rFont val="Arial"/>
        <family val="2"/>
      </rPr>
      <t>Columna TAREAS REALIZADAS:</t>
    </r>
    <r>
      <rPr>
        <sz val="11"/>
        <color theme="1"/>
        <rFont val="Arial"/>
        <family val="2"/>
      </rPr>
      <t xml:space="preserve"> En cada fila debe hacer una muy breve descripción de las tareas realizadas para la producción de su producto X.</t>
    </r>
  </si>
  <si>
    <r>
      <rPr>
        <b/>
        <sz val="11"/>
        <color theme="1"/>
        <rFont val="Arial"/>
        <family val="2"/>
      </rPr>
      <t>Columna COSTO HORA:</t>
    </r>
    <r>
      <rPr>
        <sz val="11"/>
        <color theme="1"/>
        <rFont val="Arial"/>
        <family val="2"/>
      </rPr>
      <t xml:space="preserve"> De acuerdo al costo hora debe llevar el valor de la hoja Mano de Obra, costo hora de acuerdo al salario de la persona que realiza la tarea</t>
    </r>
  </si>
  <si>
    <r>
      <rPr>
        <b/>
        <sz val="11"/>
        <color theme="1"/>
        <rFont val="Arial"/>
        <family val="2"/>
      </rPr>
      <t>Columna COSTO MINUTO:</t>
    </r>
    <r>
      <rPr>
        <sz val="11"/>
        <color theme="1"/>
        <rFont val="Arial"/>
        <family val="2"/>
      </rPr>
      <t xml:space="preserve"> Valor que se cálcula automáticamente, ya que divide el costo hora entre 60 minutos.</t>
    </r>
  </si>
  <si>
    <r>
      <rPr>
        <b/>
        <sz val="11"/>
        <color theme="1"/>
        <rFont val="Arial"/>
        <family val="2"/>
      </rPr>
      <t>Columna TIEMPO DE CADA TAREA REALIZADA:</t>
    </r>
    <r>
      <rPr>
        <sz val="11"/>
        <color theme="1"/>
        <rFont val="Arial"/>
        <family val="2"/>
      </rPr>
      <t xml:space="preserve"> La persona que este alimentando la hoja, debe obtener o conocer el tiempo de cada tarea realizada, ya sea en minutos o segundos, es importante medir tiempos, para estándarizar el tiempo utilizado, para los segundos toma segundos utilizados y lo divide entre 60</t>
    </r>
  </si>
  <si>
    <r>
      <rPr>
        <b/>
        <sz val="11"/>
        <color theme="1"/>
        <rFont val="Arial"/>
        <family val="2"/>
      </rPr>
      <t>Columna COSTO TAREA:</t>
    </r>
    <r>
      <rPr>
        <sz val="11"/>
        <color theme="1"/>
        <rFont val="Arial"/>
        <family val="2"/>
      </rPr>
      <t xml:space="preserve"> Valor que es calculado automáticamente.</t>
    </r>
  </si>
  <si>
    <t>Dentro del proceso para la obtención de costos es tal vez el paso mas complejo, así que debe tenerse una información confiable y tener claro la unidad de medida de compra y la unidad de medida que se calcula para la producción de cada producto.</t>
  </si>
  <si>
    <r>
      <t xml:space="preserve">Columna </t>
    </r>
    <r>
      <rPr>
        <b/>
        <sz val="11"/>
        <color theme="1"/>
        <rFont val="Arial"/>
        <family val="2"/>
      </rPr>
      <t>DESCRIPCIÓN DEL INSUMO:</t>
    </r>
    <r>
      <rPr>
        <sz val="11"/>
        <color theme="1"/>
        <rFont val="Arial"/>
        <family val="2"/>
      </rPr>
      <t xml:space="preserve"> Aquí debe anotarse el insumo utilizado para la producción</t>
    </r>
  </si>
  <si>
    <t>Gramos</t>
  </si>
  <si>
    <r>
      <rPr>
        <b/>
        <sz val="11"/>
        <color theme="1"/>
        <rFont val="Arial"/>
        <family val="2"/>
      </rPr>
      <t>Columna PRESENTACIÓN:</t>
    </r>
    <r>
      <rPr>
        <sz val="11"/>
        <color theme="1"/>
        <rFont val="Arial"/>
        <family val="2"/>
      </rPr>
      <t xml:space="preserve"> Debe anotar la presentación del insumo, ejemplo en Kg, Gr, Litros, Ml, Mts.</t>
    </r>
  </si>
  <si>
    <r>
      <rPr>
        <b/>
        <sz val="11"/>
        <color theme="1"/>
        <rFont val="Arial"/>
        <family val="2"/>
      </rPr>
      <t>Columna CANTIDAD</t>
    </r>
    <r>
      <rPr>
        <sz val="11"/>
        <color theme="1"/>
        <rFont val="Arial"/>
        <family val="2"/>
      </rPr>
      <t>: Se refiere a la cantidad de la unidad de medida que se compra, ejemplo si es un bulto que viene medido en Kg, la cantidad puede ser 25 ó 50, de acuerdo como este disponible.</t>
    </r>
  </si>
  <si>
    <r>
      <rPr>
        <b/>
        <sz val="11"/>
        <color theme="1"/>
        <rFont val="Arial"/>
        <family val="2"/>
      </rPr>
      <t>Columna COSTO TOTAL:</t>
    </r>
    <r>
      <rPr>
        <sz val="11"/>
        <color theme="1"/>
        <rFont val="Arial"/>
        <family val="2"/>
      </rPr>
      <t xml:space="preserve"> Se refiere al costo total del insumo que se compro, ejemplo Bulto de 50 Kg, costo $35.000</t>
    </r>
  </si>
  <si>
    <r>
      <rPr>
        <b/>
        <sz val="11"/>
        <color theme="1"/>
        <rFont val="Arial"/>
        <family val="2"/>
      </rPr>
      <t xml:space="preserve">Columna CANTIDAD DE INSUMO POR PRODUCTO: </t>
    </r>
    <r>
      <rPr>
        <sz val="11"/>
        <color theme="1"/>
        <rFont val="Arial"/>
        <family val="2"/>
      </rPr>
      <t>Corresponde a la cantidad de insumo que se llevará producir un solo producto, ejemplo 800 gramos, para lo cual, si tenemos el producto en Kg, procederemos a calcularlo así, (800/1000), por tanto en la columna debera ir 0,8</t>
    </r>
  </si>
  <si>
    <r>
      <rPr>
        <b/>
        <sz val="11"/>
        <color theme="1"/>
        <rFont val="Arial"/>
        <family val="2"/>
      </rPr>
      <t xml:space="preserve">Columna UNIDAD DE MEDIDA POR PRODUCTO: </t>
    </r>
    <r>
      <rPr>
        <sz val="11"/>
        <color theme="1"/>
        <rFont val="Arial"/>
        <family val="2"/>
      </rPr>
      <t>Debe epecificar la unidad de medida de manera correcta Gr, Kg, Lts, Mts…</t>
    </r>
  </si>
  <si>
    <r>
      <rPr>
        <b/>
        <sz val="11"/>
        <color theme="1"/>
        <rFont val="Arial"/>
        <family val="2"/>
      </rPr>
      <t>Columna COSTO POR PRODUCTO:</t>
    </r>
    <r>
      <rPr>
        <sz val="11"/>
        <color theme="1"/>
        <rFont val="Arial"/>
        <family val="2"/>
      </rPr>
      <t xml:space="preserve"> Este valor corresponde al costo del insumo que se utilizará por cada producto.</t>
    </r>
  </si>
  <si>
    <r>
      <rPr>
        <b/>
        <sz val="11"/>
        <color theme="1"/>
        <rFont val="Arial"/>
        <family val="2"/>
      </rPr>
      <t>Columna PARTICIPACIÓN %:</t>
    </r>
    <r>
      <rPr>
        <sz val="11"/>
        <color theme="1"/>
        <rFont val="Arial"/>
        <family val="2"/>
      </rPr>
      <t xml:space="preserve"> Columna que se calcula automáticamente, al finalizar el calculo de los insumos, esta columna nos definirá la participación porcentual de cada insumo.</t>
    </r>
  </si>
  <si>
    <t>Esta hoja determinará de manera clara la participación del elemento del costo (gasto), para la parte administrativa y operativa, solo se debe parametrizar, con el porcentaje de participación y alimentar el valor de cada gasto, los que se encuentran de manera detallada, para ello se explica a continuación:</t>
  </si>
  <si>
    <r>
      <rPr>
        <b/>
        <sz val="11"/>
        <color theme="1"/>
        <rFont val="Arial"/>
        <family val="2"/>
      </rPr>
      <t>Columna DENOMINACIÓN DEL GASTO:</t>
    </r>
    <r>
      <rPr>
        <sz val="11"/>
        <color theme="1"/>
        <rFont val="Arial"/>
        <family val="2"/>
      </rPr>
      <t xml:space="preserve"> Esta columna se encuentra definida por defecto, en caso de necesitar adicionar algún gasto, se puede realizar utilizando desde la fila 60 a la 72</t>
    </r>
  </si>
  <si>
    <r>
      <rPr>
        <b/>
        <sz val="11"/>
        <color theme="1"/>
        <rFont val="Arial"/>
        <family val="2"/>
      </rPr>
      <t>Columna OBSERVACIÓN:</t>
    </r>
    <r>
      <rPr>
        <sz val="11"/>
        <color theme="1"/>
        <rFont val="Arial"/>
        <family val="2"/>
      </rPr>
      <t xml:space="preserve"> Aquí se determina si es un gasto administrativo, operativo o mixto, dato a tener en cuenta cuando se vaya a alimentar la columna participación.</t>
    </r>
  </si>
  <si>
    <r>
      <rPr>
        <b/>
        <sz val="11"/>
        <color theme="1"/>
        <rFont val="Arial"/>
        <family val="2"/>
      </rPr>
      <t>Columna PARTICIPACIÓN OPERATIVA, PARTICIPACIÓN ADMINISTRATIVA:</t>
    </r>
    <r>
      <rPr>
        <sz val="11"/>
        <color theme="1"/>
        <rFont val="Arial"/>
        <family val="2"/>
      </rPr>
      <t xml:space="preserve"> Se debe definir la parametrización de cada columna, a fin de obtener un cálculo para la parte operativa y administrativa, esta participación esta dada en porcentaje, la suma de las dos siempre debe ser igual a 100., el criterio para el valor porcentual lo debe dar la persona que este alimentando los datos.</t>
    </r>
  </si>
  <si>
    <r>
      <rPr>
        <b/>
        <sz val="11"/>
        <color theme="1"/>
        <rFont val="Arial"/>
        <family val="2"/>
      </rPr>
      <t>Columna VALOR ADMINISTRATIVO Y VALOR OPERATIVO:</t>
    </r>
    <r>
      <rPr>
        <sz val="11"/>
        <color theme="1"/>
        <rFont val="Arial"/>
        <family val="2"/>
      </rPr>
      <t xml:space="preserve"> Después de haber alimentado los datos explicados de las columnas anteriores, estas columnas realizan un cálculo automático, distribuido de acuerdo a los porcentajes que se hayan alimentado.</t>
    </r>
  </si>
  <si>
    <t>Cantidad productos producidos en el mes</t>
  </si>
  <si>
    <t>NOTA: En la parte inferior de esta hoja debe alimentar el dato de la cantidad de productos producidos durante el mes, para que el ejercicio se ajuste a la realidad.</t>
  </si>
  <si>
    <t>En esta hoja todos los resultados son calculados automaticamente, de acuerdo a los datos que se han alimentado en las hojas anteriores de elementos del costo, es el resultado del costo del producto, donde se resumen cada elemento del costo.</t>
  </si>
  <si>
    <t>NOTA: En el cálculo no se tiene en cuenta el vestido de labor que por ley debe entregarse al empleado tres (3) veces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</si>
</sst>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[$$-240A]\ * #,##0.00_-;\-[$$-240A]\ * #,##0.00_-;_-[$$-240A]\ * &quot;-&quot;??_-;_-@_-"/>
    <numFmt numFmtId="167" formatCode="_-[$$-240A]\ * #,##0_-;\-[$$-240A]\ * #,##0_-;_-[$$-240A]\ * &quot;-&quot;??_-;_-@_-"/>
    <numFmt numFmtId="168" formatCode="#,##0.00_ ;\-#,##0.00\ "/>
    <numFmt numFmtId="169" formatCode="_-&quot;$&quot;* #,##0.00_-;\-&quot;$&quot;* #,##0.00_-;_-&quot;$&quot;* &quot;-&quot;??_-;_-@_-"/>
    <numFmt numFmtId="170" formatCode="_-&quot;$&quot;* #,##0_-;\-&quot;$&quot;* #,##0_-;_-&quot;$&quot;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1"/>
      <color rgb="FF0070C0"/>
      <name val="Arial Unicode MS"/>
      <family val="2"/>
    </font>
    <font>
      <b/>
      <sz val="10"/>
      <color theme="1"/>
      <name val="Arial Unicode MS"/>
      <family val="2"/>
    </font>
    <font>
      <b/>
      <sz val="9"/>
      <color theme="1"/>
      <name val="Arial Unicode MS"/>
      <family val="2"/>
    </font>
    <font>
      <b/>
      <sz val="11"/>
      <color theme="0"/>
      <name val="Arial Unicode MS"/>
      <family val="2"/>
    </font>
    <font>
      <sz val="10"/>
      <color theme="1"/>
      <name val="Arial Unicode MS"/>
      <family val="2"/>
    </font>
    <font>
      <sz val="9"/>
      <color theme="1"/>
      <name val="Arial Unicode MS"/>
      <family val="2"/>
    </font>
    <font>
      <b/>
      <sz val="8"/>
      <color theme="1"/>
      <name val="Arial Unicode MS"/>
      <family val="2"/>
    </font>
    <font>
      <b/>
      <sz val="9"/>
      <color theme="0"/>
      <name val="Arial Unicode MS"/>
      <family val="2"/>
    </font>
    <font>
      <b/>
      <sz val="8"/>
      <color theme="0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1"/>
      <color rgb="FF002060"/>
      <name val="Arial Unicode MS"/>
      <family val="2"/>
    </font>
    <font>
      <b/>
      <sz val="11"/>
      <color rgb="FFFF0000"/>
      <name val="Arial Unicode MS"/>
      <family val="2"/>
    </font>
    <font>
      <b/>
      <sz val="11"/>
      <color rgb="FFC00000"/>
      <name val="Arial Unicode MS"/>
      <family val="2"/>
    </font>
    <font>
      <b/>
      <sz val="10"/>
      <color theme="0"/>
      <name val="Arial Unicode MS"/>
      <family val="2"/>
    </font>
    <font>
      <b/>
      <sz val="10"/>
      <name val="Arial Unicode MS"/>
      <family val="2"/>
    </font>
    <font>
      <sz val="11"/>
      <color rgb="FFC00000"/>
      <name val="Arial Unicode MS"/>
      <family val="2"/>
    </font>
    <font>
      <sz val="11"/>
      <color theme="0"/>
      <name val="Arial Unicode MS"/>
      <family val="2"/>
    </font>
    <font>
      <b/>
      <i/>
      <sz val="11"/>
      <color rgb="FFC00000"/>
      <name val="Arial Unicode MS"/>
      <family val="2"/>
    </font>
    <font>
      <b/>
      <sz val="8"/>
      <color theme="1" tint="4.9989318521683403E-2"/>
      <name val="Arial Unicode MS"/>
      <family val="2"/>
    </font>
    <font>
      <sz val="11"/>
      <color rgb="FF0070C0"/>
      <name val="Arial Unicode MS"/>
      <family val="2"/>
    </font>
    <font>
      <b/>
      <sz val="14"/>
      <color theme="1"/>
      <name val="Arial Unicode MS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0" tint="-0.249977111117893"/>
      <name val="Arial Unicode MS"/>
      <family val="2"/>
    </font>
    <font>
      <b/>
      <sz val="14"/>
      <color rgb="FF005CAA"/>
      <name val="Arial Unicode MS"/>
      <family val="2"/>
    </font>
    <font>
      <b/>
      <sz val="12"/>
      <name val="Arial Unicode MS"/>
      <family val="2"/>
    </font>
    <font>
      <b/>
      <sz val="12"/>
      <color rgb="FF8BC640"/>
      <name val="Arial Unicode MS"/>
      <family val="2"/>
    </font>
    <font>
      <b/>
      <sz val="14"/>
      <color rgb="FF8BC640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sz val="11"/>
      <color rgb="FF005CAA"/>
      <name val="Arial Unicode MS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5CA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BC640"/>
        <bgColor indexed="64"/>
      </patternFill>
    </fill>
    <fill>
      <patternFill patternType="solid">
        <fgColor rgb="FF005CAA"/>
        <bgColor auto="1"/>
      </patternFill>
    </fill>
    <fill>
      <patternFill patternType="solid">
        <fgColor rgb="FFBFD8E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167" fontId="1" fillId="0" borderId="0" xfId="0" applyNumberFormat="1" applyFont="1"/>
    <xf numFmtId="0" fontId="7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167" fontId="7" fillId="0" borderId="0" xfId="0" applyNumberFormat="1" applyFont="1"/>
    <xf numFmtId="3" fontId="7" fillId="0" borderId="0" xfId="0" applyNumberFormat="1" applyFont="1"/>
    <xf numFmtId="3" fontId="1" fillId="0" borderId="0" xfId="0" applyNumberFormat="1" applyFont="1"/>
    <xf numFmtId="10" fontId="7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Border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7" fontId="1" fillId="0" borderId="0" xfId="0" applyNumberFormat="1" applyFont="1" applyProtection="1">
      <protection locked="0"/>
    </xf>
    <xf numFmtId="167" fontId="1" fillId="0" borderId="0" xfId="0" applyNumberFormat="1" applyFont="1" applyProtection="1"/>
    <xf numFmtId="0" fontId="1" fillId="0" borderId="0" xfId="0" applyFont="1" applyProtection="1"/>
    <xf numFmtId="166" fontId="1" fillId="0" borderId="0" xfId="0" applyNumberFormat="1" applyFont="1" applyProtection="1"/>
    <xf numFmtId="0" fontId="13" fillId="0" borderId="0" xfId="0" applyFont="1" applyProtection="1">
      <protection locked="0"/>
    </xf>
    <xf numFmtId="0" fontId="16" fillId="0" borderId="0" xfId="0" applyFont="1" applyProtection="1">
      <protection locked="0"/>
    </xf>
    <xf numFmtId="170" fontId="1" fillId="0" borderId="0" xfId="1" applyNumberFormat="1" applyFont="1" applyProtection="1">
      <protection locked="0"/>
    </xf>
    <xf numFmtId="3" fontId="1" fillId="0" borderId="0" xfId="1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70" fontId="19" fillId="0" borderId="0" xfId="1" applyNumberFormat="1" applyFont="1" applyProtection="1">
      <protection locked="0"/>
    </xf>
    <xf numFmtId="0" fontId="1" fillId="0" borderId="0" xfId="1" applyNumberFormat="1" applyFont="1" applyProtection="1">
      <protection locked="0"/>
    </xf>
    <xf numFmtId="4" fontId="1" fillId="0" borderId="0" xfId="1" applyNumberFormat="1" applyFont="1" applyAlignment="1" applyProtection="1">
      <alignment horizontal="center"/>
      <protection locked="0"/>
    </xf>
    <xf numFmtId="167" fontId="1" fillId="0" borderId="0" xfId="2" applyNumberFormat="1" applyFont="1" applyProtection="1">
      <protection locked="0"/>
    </xf>
    <xf numFmtId="0" fontId="2" fillId="0" borderId="0" xfId="1" applyNumberFormat="1" applyFont="1" applyProtection="1"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166" fontId="1" fillId="0" borderId="0" xfId="2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70" fontId="1" fillId="0" borderId="0" xfId="0" applyNumberFormat="1" applyFont="1" applyProtection="1">
      <protection locked="0"/>
    </xf>
    <xf numFmtId="170" fontId="1" fillId="0" borderId="0" xfId="1" applyNumberFormat="1" applyFont="1" applyProtection="1"/>
    <xf numFmtId="170" fontId="2" fillId="0" borderId="0" xfId="1" applyNumberFormat="1" applyFont="1" applyProtection="1"/>
    <xf numFmtId="170" fontId="1" fillId="0" borderId="14" xfId="1" applyNumberFormat="1" applyFont="1" applyBorder="1" applyProtection="1"/>
    <xf numFmtId="3" fontId="1" fillId="0" borderId="0" xfId="1" applyNumberFormat="1" applyFont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1" fillId="0" borderId="1" xfId="0" applyFont="1" applyBorder="1" applyProtection="1"/>
    <xf numFmtId="0" fontId="1" fillId="0" borderId="1" xfId="0" applyFont="1" applyBorder="1" applyProtection="1"/>
    <xf numFmtId="0" fontId="7" fillId="0" borderId="0" xfId="0" applyFont="1" applyAlignment="1" applyProtection="1">
      <alignment vertical="center" wrapText="1"/>
    </xf>
    <xf numFmtId="0" fontId="14" fillId="0" borderId="0" xfId="0" applyFont="1" applyProtection="1"/>
    <xf numFmtId="169" fontId="2" fillId="0" borderId="0" xfId="0" applyNumberFormat="1" applyFont="1" applyProtection="1"/>
    <xf numFmtId="2" fontId="2" fillId="0" borderId="0" xfId="0" applyNumberFormat="1" applyFont="1" applyAlignment="1" applyProtection="1">
      <alignment horizontal="center"/>
    </xf>
    <xf numFmtId="0" fontId="23" fillId="0" borderId="0" xfId="0" applyFont="1" applyProtection="1"/>
    <xf numFmtId="170" fontId="2" fillId="0" borderId="0" xfId="0" applyNumberFormat="1" applyFont="1" applyProtection="1"/>
    <xf numFmtId="10" fontId="14" fillId="0" borderId="0" xfId="0" applyNumberFormat="1" applyFont="1" applyAlignment="1" applyProtection="1">
      <alignment horizontal="center"/>
    </xf>
    <xf numFmtId="2" fontId="1" fillId="0" borderId="0" xfId="0" applyNumberFormat="1" applyFont="1" applyProtection="1"/>
    <xf numFmtId="42" fontId="2" fillId="0" borderId="0" xfId="2" applyNumberFormat="1" applyFont="1" applyProtection="1"/>
    <xf numFmtId="170" fontId="2" fillId="0" borderId="0" xfId="2" applyNumberFormat="1" applyFont="1" applyProtection="1"/>
    <xf numFmtId="3" fontId="1" fillId="0" borderId="0" xfId="0" applyNumberFormat="1" applyFont="1" applyProtection="1"/>
    <xf numFmtId="2" fontId="14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1" fillId="0" borderId="2" xfId="0" applyFont="1" applyBorder="1" applyProtection="1"/>
    <xf numFmtId="170" fontId="1" fillId="0" borderId="2" xfId="0" applyNumberFormat="1" applyFont="1" applyBorder="1" applyProtection="1"/>
    <xf numFmtId="0" fontId="2" fillId="0" borderId="2" xfId="0" applyFont="1" applyBorder="1" applyProtection="1"/>
    <xf numFmtId="9" fontId="2" fillId="0" borderId="2" xfId="0" applyNumberFormat="1" applyFont="1" applyBorder="1" applyProtection="1"/>
    <xf numFmtId="170" fontId="2" fillId="0" borderId="2" xfId="0" applyNumberFormat="1" applyFont="1" applyBorder="1" applyProtection="1"/>
    <xf numFmtId="0" fontId="25" fillId="0" borderId="0" xfId="0" applyFont="1" applyProtection="1"/>
    <xf numFmtId="0" fontId="26" fillId="0" borderId="0" xfId="0" applyFont="1" applyProtection="1"/>
    <xf numFmtId="0" fontId="3" fillId="0" borderId="0" xfId="0" applyFont="1" applyProtection="1">
      <protection locked="0"/>
    </xf>
    <xf numFmtId="167" fontId="14" fillId="0" borderId="2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167" fontId="14" fillId="0" borderId="3" xfId="0" applyNumberFormat="1" applyFont="1" applyBorder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0" fontId="1" fillId="0" borderId="2" xfId="0" applyNumberFormat="1" applyFont="1" applyBorder="1" applyProtection="1"/>
    <xf numFmtId="167" fontId="1" fillId="0" borderId="2" xfId="0" applyNumberFormat="1" applyFont="1" applyBorder="1" applyProtection="1"/>
    <xf numFmtId="0" fontId="8" fillId="0" borderId="2" xfId="0" applyFont="1" applyBorder="1" applyProtection="1"/>
    <xf numFmtId="9" fontId="1" fillId="0" borderId="2" xfId="0" applyNumberFormat="1" applyFont="1" applyBorder="1" applyProtection="1"/>
    <xf numFmtId="0" fontId="1" fillId="0" borderId="2" xfId="0" applyFont="1" applyBorder="1" applyAlignment="1" applyProtection="1">
      <alignment horizontal="justify" vertical="center" wrapText="1"/>
    </xf>
    <xf numFmtId="9" fontId="1" fillId="0" borderId="2" xfId="0" applyNumberFormat="1" applyFont="1" applyBorder="1" applyAlignment="1" applyProtection="1">
      <alignment horizontal="right" vertical="center" wrapText="1"/>
    </xf>
    <xf numFmtId="167" fontId="1" fillId="0" borderId="2" xfId="0" applyNumberFormat="1" applyFont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justify" wrapText="1"/>
    </xf>
    <xf numFmtId="0" fontId="1" fillId="0" borderId="0" xfId="0" applyFont="1" applyAlignment="1" applyProtection="1">
      <alignment horizontal="justify" wrapText="1"/>
    </xf>
    <xf numFmtId="10" fontId="1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Protection="1"/>
    <xf numFmtId="10" fontId="2" fillId="0" borderId="2" xfId="0" applyNumberFormat="1" applyFont="1" applyBorder="1" applyAlignment="1" applyProtection="1">
      <alignment horizontal="center"/>
    </xf>
    <xf numFmtId="167" fontId="2" fillId="0" borderId="2" xfId="0" applyNumberFormat="1" applyFont="1" applyBorder="1" applyProtection="1"/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</xf>
    <xf numFmtId="4" fontId="16" fillId="4" borderId="0" xfId="1" applyNumberFormat="1" applyFont="1" applyFill="1" applyAlignment="1" applyProtection="1">
      <alignment horizontal="center"/>
      <protection locked="0"/>
    </xf>
    <xf numFmtId="0" fontId="18" fillId="5" borderId="8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Protection="1">
      <protection locked="0"/>
    </xf>
    <xf numFmtId="170" fontId="16" fillId="5" borderId="0" xfId="1" applyNumberFormat="1" applyFont="1" applyFill="1" applyProtection="1">
      <protection locked="0"/>
    </xf>
    <xf numFmtId="170" fontId="16" fillId="5" borderId="0" xfId="1" applyNumberFormat="1" applyFont="1" applyFill="1" applyProtection="1"/>
    <xf numFmtId="0" fontId="16" fillId="5" borderId="0" xfId="0" applyFont="1" applyFill="1" applyAlignment="1" applyProtection="1">
      <alignment horizontal="left"/>
      <protection locked="0"/>
    </xf>
    <xf numFmtId="170" fontId="16" fillId="5" borderId="0" xfId="1" applyNumberFormat="1" applyFont="1" applyFill="1" applyAlignment="1" applyProtection="1">
      <alignment horizontal="left"/>
      <protection locked="0"/>
    </xf>
    <xf numFmtId="170" fontId="16" fillId="5" borderId="0" xfId="1" applyNumberFormat="1" applyFont="1" applyFill="1" applyAlignment="1" applyProtection="1">
      <alignment horizontal="left"/>
    </xf>
    <xf numFmtId="166" fontId="16" fillId="5" borderId="0" xfId="1" applyNumberFormat="1" applyFont="1" applyFill="1" applyProtection="1">
      <protection locked="0"/>
    </xf>
    <xf numFmtId="166" fontId="16" fillId="5" borderId="0" xfId="1" applyNumberFormat="1" applyFont="1" applyFill="1" applyProtection="1"/>
    <xf numFmtId="0" fontId="15" fillId="5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170" fontId="15" fillId="5" borderId="0" xfId="1" applyNumberFormat="1" applyFont="1" applyFill="1" applyProtection="1"/>
    <xf numFmtId="0" fontId="6" fillId="3" borderId="8" xfId="0" applyFont="1" applyFill="1" applyBorder="1" applyProtection="1">
      <protection locked="0"/>
    </xf>
    <xf numFmtId="0" fontId="20" fillId="3" borderId="9" xfId="0" applyFont="1" applyFill="1" applyBorder="1" applyProtection="1">
      <protection locked="0"/>
    </xf>
    <xf numFmtId="170" fontId="6" fillId="3" borderId="9" xfId="0" applyNumberFormat="1" applyFont="1" applyFill="1" applyBorder="1" applyProtection="1">
      <protection locked="0"/>
    </xf>
    <xf numFmtId="170" fontId="6" fillId="3" borderId="9" xfId="0" applyNumberFormat="1" applyFont="1" applyFill="1" applyBorder="1" applyProtection="1"/>
    <xf numFmtId="3" fontId="29" fillId="3" borderId="15" xfId="0" applyNumberFormat="1" applyFont="1" applyFill="1" applyBorder="1" applyAlignment="1" applyProtection="1">
      <alignment vertical="center"/>
      <protection locked="0"/>
    </xf>
    <xf numFmtId="4" fontId="16" fillId="3" borderId="0" xfId="1" applyNumberFormat="1" applyFont="1" applyFill="1" applyAlignment="1" applyProtection="1">
      <alignment horizontal="left"/>
      <protection locked="0"/>
    </xf>
    <xf numFmtId="4" fontId="16" fillId="3" borderId="0" xfId="1" applyNumberFormat="1" applyFont="1" applyFill="1" applyAlignment="1" applyProtection="1">
      <alignment horizontal="center"/>
      <protection locked="0"/>
    </xf>
    <xf numFmtId="4" fontId="1" fillId="3" borderId="0" xfId="1" applyNumberFormat="1" applyFont="1" applyFill="1" applyAlignment="1" applyProtection="1">
      <alignment horizontal="center"/>
      <protection locked="0"/>
    </xf>
    <xf numFmtId="0" fontId="10" fillId="6" borderId="16" xfId="0" applyFont="1" applyFill="1" applyBorder="1" applyAlignment="1" applyProtection="1">
      <alignment horizontal="center" vertical="center" wrapText="1"/>
    </xf>
    <xf numFmtId="0" fontId="10" fillId="6" borderId="17" xfId="0" applyFont="1" applyFill="1" applyBorder="1" applyAlignment="1" applyProtection="1">
      <alignment horizontal="center" vertical="center" wrapText="1"/>
    </xf>
    <xf numFmtId="0" fontId="10" fillId="6" borderId="18" xfId="0" applyFont="1" applyFill="1" applyBorder="1" applyAlignment="1" applyProtection="1">
      <alignment horizontal="center" vertical="center" wrapText="1"/>
    </xf>
    <xf numFmtId="0" fontId="22" fillId="5" borderId="18" xfId="0" applyFont="1" applyFill="1" applyBorder="1" applyAlignment="1" applyProtection="1">
      <alignment horizontal="center" vertical="center" wrapText="1"/>
    </xf>
    <xf numFmtId="0" fontId="30" fillId="0" borderId="0" xfId="0" applyFont="1" applyProtection="1"/>
    <xf numFmtId="0" fontId="33" fillId="0" borderId="0" xfId="0" applyFont="1" applyProtection="1"/>
    <xf numFmtId="0" fontId="34" fillId="5" borderId="0" xfId="0" applyFont="1" applyFill="1" applyProtection="1"/>
    <xf numFmtId="170" fontId="34" fillId="5" borderId="0" xfId="0" applyNumberFormat="1" applyFont="1" applyFill="1" applyProtection="1"/>
    <xf numFmtId="0" fontId="35" fillId="5" borderId="0" xfId="0" applyFont="1" applyFill="1" applyProtection="1"/>
    <xf numFmtId="9" fontId="34" fillId="5" borderId="0" xfId="0" applyNumberFormat="1" applyFont="1" applyFill="1" applyAlignment="1" applyProtection="1">
      <alignment horizontal="center"/>
    </xf>
    <xf numFmtId="0" fontId="31" fillId="5" borderId="0" xfId="0" applyFont="1" applyFill="1" applyProtection="1"/>
    <xf numFmtId="0" fontId="24" fillId="5" borderId="2" xfId="0" applyFont="1" applyFill="1" applyBorder="1" applyProtection="1"/>
    <xf numFmtId="167" fontId="24" fillId="5" borderId="2" xfId="0" applyNumberFormat="1" applyFont="1" applyFill="1" applyBorder="1" applyProtection="1"/>
    <xf numFmtId="0" fontId="30" fillId="0" borderId="0" xfId="0" applyFont="1"/>
    <xf numFmtId="0" fontId="32" fillId="0" borderId="0" xfId="0" applyFont="1"/>
    <xf numFmtId="0" fontId="2" fillId="5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5" borderId="0" xfId="0" applyFont="1" applyFill="1"/>
    <xf numFmtId="3" fontId="7" fillId="5" borderId="0" xfId="0" applyNumberFormat="1" applyFont="1" applyFill="1"/>
    <xf numFmtId="167" fontId="7" fillId="5" borderId="0" xfId="0" applyNumberFormat="1" applyFont="1" applyFill="1"/>
    <xf numFmtId="167" fontId="4" fillId="5" borderId="0" xfId="0" applyNumberFormat="1" applyFont="1" applyFill="1"/>
    <xf numFmtId="168" fontId="4" fillId="5" borderId="0" xfId="0" applyNumberFormat="1" applyFont="1" applyFill="1" applyAlignment="1">
      <alignment horizontal="center"/>
    </xf>
    <xf numFmtId="0" fontId="2" fillId="5" borderId="0" xfId="0" applyFont="1" applyFill="1" applyProtection="1">
      <protection locked="0"/>
    </xf>
    <xf numFmtId="0" fontId="3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Protection="1">
      <protection locked="0"/>
    </xf>
    <xf numFmtId="0" fontId="20" fillId="3" borderId="0" xfId="0" applyFont="1" applyFill="1" applyProtection="1">
      <protection locked="0"/>
    </xf>
    <xf numFmtId="0" fontId="20" fillId="3" borderId="0" xfId="0" applyFont="1" applyFill="1" applyProtection="1"/>
    <xf numFmtId="166" fontId="6" fillId="3" borderId="0" xfId="0" applyNumberFormat="1" applyFont="1" applyFill="1" applyProtection="1"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167" fontId="6" fillId="3" borderId="4" xfId="0" applyNumberFormat="1" applyFont="1" applyFill="1" applyBorder="1" applyProtection="1">
      <protection locked="0"/>
    </xf>
    <xf numFmtId="0" fontId="5" fillId="5" borderId="0" xfId="0" applyFont="1" applyFill="1" applyBorder="1" applyAlignment="1" applyProtection="1">
      <alignment horizontal="center"/>
    </xf>
    <xf numFmtId="167" fontId="6" fillId="3" borderId="0" xfId="0" applyNumberFormat="1" applyFont="1" applyFill="1" applyProtection="1"/>
    <xf numFmtId="0" fontId="32" fillId="0" borderId="0" xfId="0" applyFont="1" applyProtection="1">
      <protection locked="0"/>
    </xf>
    <xf numFmtId="167" fontId="2" fillId="5" borderId="2" xfId="0" applyNumberFormat="1" applyFont="1" applyFill="1" applyBorder="1" applyProtection="1"/>
    <xf numFmtId="0" fontId="4" fillId="0" borderId="0" xfId="0" applyFont="1" applyProtection="1">
      <protection locked="0"/>
    </xf>
    <xf numFmtId="0" fontId="27" fillId="5" borderId="19" xfId="0" applyFont="1" applyFill="1" applyBorder="1" applyAlignment="1" applyProtection="1">
      <alignment horizontal="justify" vertical="center" wrapText="1"/>
    </xf>
    <xf numFmtId="0" fontId="25" fillId="0" borderId="0" xfId="0" applyFont="1" applyAlignment="1" applyProtection="1">
      <alignment horizontal="justify" vertical="center" wrapText="1"/>
    </xf>
    <xf numFmtId="0" fontId="25" fillId="7" borderId="0" xfId="0" applyFont="1" applyFill="1" applyAlignment="1" applyProtection="1">
      <alignment horizontal="justify" vertical="center" wrapText="1"/>
    </xf>
    <xf numFmtId="0" fontId="25" fillId="2" borderId="0" xfId="0" applyFont="1" applyFill="1" applyAlignment="1" applyProtection="1">
      <alignment horizontal="justify" vertical="center" wrapText="1"/>
    </xf>
    <xf numFmtId="0" fontId="26" fillId="7" borderId="0" xfId="0" applyFont="1" applyFill="1" applyAlignment="1" applyProtection="1">
      <alignment horizontal="justify" vertical="center" wrapText="1"/>
    </xf>
    <xf numFmtId="0" fontId="37" fillId="3" borderId="11" xfId="0" applyFont="1" applyFill="1" applyBorder="1" applyAlignment="1" applyProtection="1">
      <alignment horizontal="justify" vertical="center" wrapText="1"/>
    </xf>
    <xf numFmtId="0" fontId="37" fillId="3" borderId="12" xfId="0" applyFont="1" applyFill="1" applyBorder="1" applyAlignment="1" applyProtection="1">
      <alignment horizontal="justify" vertical="center" wrapText="1"/>
    </xf>
    <xf numFmtId="0" fontId="37" fillId="3" borderId="13" xfId="0" applyFont="1" applyFill="1" applyBorder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</cellXfs>
  <cellStyles count="3">
    <cellStyle name="Moneda" xfId="1" builtinId="4"/>
    <cellStyle name="Moneda [0]" xfId="2" builtinId="7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9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70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70" formatCode="_-&quot;$&quot;* #,##0_-;\-&quot;$&quot;* #,##0_-;_-&quot;$&quot;* &quot;-&quot;??_-;_-@_-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70" formatCode="_-&quot;$&quot;* #,##0_-;\-&quot;$&quot;* #,##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4" formatCode="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4" formatCode="#,##0.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7" formatCode="_-[$$-240A]\ * #,##0_-;\-[$$-240A]\ * #,##0_-;_-[$$-240A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7" formatCode="_-[$$-240A]\ * #,##0_-;\-[$$-240A]\ * #,##0_-;_-[$$-240A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 Unicode MS"/>
        <scheme val="none"/>
      </font>
      <fill>
        <patternFill patternType="solid">
          <fgColor indexed="64"/>
          <bgColor rgb="FF005CAA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7" formatCode="_-[$$-240A]\ * #,##0_-;\-[$$-240A]\ * #,##0_-;_-[$$-240A]\ 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 Unicode MS"/>
        <scheme val="none"/>
      </font>
      <fill>
        <patternFill patternType="solid">
          <fgColor indexed="64"/>
          <bgColor rgb="FF005CAA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BFD8EF"/>
      <color rgb="FF8BC640"/>
      <color rgb="FF005CAA"/>
      <color rgb="FF007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bg1"/>
                </a:solidFill>
              </a:rPr>
              <a:t>Participación del costo por elemento</a:t>
            </a:r>
          </a:p>
        </c:rich>
      </c:tx>
      <c:overlay val="0"/>
      <c:spPr>
        <a:solidFill>
          <a:srgbClr val="005CA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1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16569275545428"/>
          <c:y val="0.2651308265780481"/>
          <c:w val="0.7642072964375155"/>
          <c:h val="0.6362777240081980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005CAA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  <c:extLst>
              <c:ext xmlns:c16="http://schemas.microsoft.com/office/drawing/2014/chart" uri="{C3380CC4-5D6E-409C-BE32-E72D297353CC}">
                <c16:uniqueId val="{00000001-C360-4E9D-9760-63641AF9843A}"/>
              </c:ext>
            </c:extLst>
          </c:dPt>
          <c:dPt>
            <c:idx val="1"/>
            <c:bubble3D val="0"/>
            <c:spPr>
              <a:solidFill>
                <a:srgbClr val="8BC64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3-C360-4E9D-9760-63641AF9843A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bg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chemeClr val="bg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60-4E9D-9760-63641AF9843A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7-C360-4E9D-9760-63641AF9843A}"/>
              </c:ext>
            </c:extLst>
          </c:dPt>
          <c:dLbls>
            <c:dLbl>
              <c:idx val="0"/>
              <c:layout>
                <c:manualLayout>
                  <c:x val="-0.17731320834179401"/>
                  <c:y val="-0.16689303334327196"/>
                </c:manualLayout>
              </c:layout>
              <c:tx>
                <c:rich>
                  <a:bodyPr/>
                  <a:lstStyle/>
                  <a:p>
                    <a:fld id="{0B1490C2-A257-46C7-A0C4-3DF5E977461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fld id="{9BF41B70-DE6C-459C-A115-EDABE218680D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B6670AF-AD27-49BD-A2E4-EEA921A1723C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60-4E9D-9760-63641AF9843A}"/>
                </c:ext>
              </c:extLst>
            </c:dLbl>
            <c:dLbl>
              <c:idx val="1"/>
              <c:layout>
                <c:manualLayout>
                  <c:x val="0.12143747790838466"/>
                  <c:y val="-5.7600612423447497E-3"/>
                </c:manualLayout>
              </c:layout>
              <c:tx>
                <c:rich>
                  <a:bodyPr/>
                  <a:lstStyle/>
                  <a:p>
                    <a:fld id="{8069C3A8-35E7-4DFB-A98D-BBB471A3C79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fld id="{E6D5BC48-DF24-4028-B23B-E0F67BE4C68F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</a:t>
                    </a:r>
                    <a:fld id="{EB17EA15-DE4C-4195-A020-D2805059241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60-4E9D-9760-63641AF9843A}"/>
                </c:ext>
              </c:extLst>
            </c:dLbl>
            <c:dLbl>
              <c:idx val="2"/>
              <c:layout>
                <c:manualLayout>
                  <c:x val="-7.1546601087471476E-2"/>
                  <c:y val="-6.790317876932051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60-4E9D-9760-63641AF98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'ResumenCosto'!$B$22:$B$25</c:f>
              <c:strCache>
                <c:ptCount val="4"/>
                <c:pt idx="0">
                  <c:v>Mano de obra</c:v>
                </c:pt>
                <c:pt idx="1">
                  <c:v>Insumos</c:v>
                </c:pt>
                <c:pt idx="2">
                  <c:v>Gastos</c:v>
                </c:pt>
                <c:pt idx="3">
                  <c:v>Costos indirectos</c:v>
                </c:pt>
              </c:strCache>
            </c:strRef>
          </c:cat>
          <c:val>
            <c:numRef>
              <c:f>'ResumenCosto'!$C$22:$C$25</c:f>
              <c:numCache>
                <c:formatCode>_-"$"* #,##0_-;\-"$"* #,##0_-;_-"$"* "-"??_-;_-@_-</c:formatCode>
                <c:ptCount val="4"/>
                <c:pt idx="0">
                  <c:v>716.36728456697915</c:v>
                </c:pt>
                <c:pt idx="1">
                  <c:v>300</c:v>
                </c:pt>
                <c:pt idx="2">
                  <c:v>37.083139534883721</c:v>
                </c:pt>
                <c:pt idx="3">
                  <c:v>141.48662790697674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60-4E9D-9760-63641AF98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5</xdr:col>
      <xdr:colOff>161925</xdr:colOff>
      <xdr:row>3</xdr:row>
      <xdr:rowOff>9525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28575"/>
          <a:ext cx="3181350" cy="552450"/>
        </a:xfrm>
        <a:prstGeom prst="roundRect">
          <a:avLst/>
        </a:prstGeom>
        <a:solidFill>
          <a:srgbClr val="005CAA"/>
        </a:solidFill>
        <a:ln>
          <a:solidFill>
            <a:srgbClr val="002060"/>
          </a:solidFill>
        </a:ln>
        <a:scene3d>
          <a:camera prst="orthographicFront"/>
          <a:lightRig rig="threePt" dir="t"/>
        </a:scene3d>
        <a:sp3d>
          <a:bevelT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rgbClr val="8BC640"/>
              </a:solidFill>
              <a:latin typeface="Arial Black" panose="020B0A04020102020204" pitchFamily="34" charset="0"/>
            </a:rPr>
            <a:t>INSTRUCTIVO</a:t>
          </a:r>
          <a:r>
            <a:rPr lang="es-CO" sz="1100" baseline="0">
              <a:solidFill>
                <a:srgbClr val="8BC640"/>
              </a:solidFill>
              <a:latin typeface="Arial Black" panose="020B0A04020102020204" pitchFamily="34" charset="0"/>
            </a:rPr>
            <a:t> DE UTILIZACIÓN HERRAMIENTA COSTOS</a:t>
          </a:r>
          <a:endParaRPr lang="es-CO" sz="1100">
            <a:solidFill>
              <a:srgbClr val="8BC640"/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5</xdr:col>
      <xdr:colOff>228600</xdr:colOff>
      <xdr:row>0</xdr:row>
      <xdr:rowOff>38100</xdr:rowOff>
    </xdr:from>
    <xdr:to>
      <xdr:col>7</xdr:col>
      <xdr:colOff>742950</xdr:colOff>
      <xdr:row>2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38100"/>
          <a:ext cx="20383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114300</xdr:rowOff>
    </xdr:from>
    <xdr:to>
      <xdr:col>3</xdr:col>
      <xdr:colOff>1162050</xdr:colOff>
      <xdr:row>3</xdr:row>
      <xdr:rowOff>190500</xdr:rowOff>
    </xdr:to>
    <xdr:sp macro="" textlink="">
      <xdr:nvSpPr>
        <xdr:cNvPr id="2" name="Llamada con línea 3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14650" y="323850"/>
          <a:ext cx="1038225" cy="49530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97578"/>
            <a:gd name="adj8" fmla="val 201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Ejemplo</a:t>
          </a:r>
          <a:r>
            <a:rPr lang="es-CO" sz="1100" baseline="0"/>
            <a:t> con salario mínimo</a:t>
          </a:r>
          <a:endParaRPr lang="es-CO" sz="1100"/>
        </a:p>
      </xdr:txBody>
    </xdr:sp>
    <xdr:clientData/>
  </xdr:twoCellAnchor>
  <xdr:twoCellAnchor>
    <xdr:from>
      <xdr:col>4</xdr:col>
      <xdr:colOff>219075</xdr:colOff>
      <xdr:row>1</xdr:row>
      <xdr:rowOff>123825</xdr:rowOff>
    </xdr:from>
    <xdr:to>
      <xdr:col>5</xdr:col>
      <xdr:colOff>85725</xdr:colOff>
      <xdr:row>3</xdr:row>
      <xdr:rowOff>200025</xdr:rowOff>
    </xdr:to>
    <xdr:sp macro="" textlink="">
      <xdr:nvSpPr>
        <xdr:cNvPr id="3" name="Llamada con línea 3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10050" y="333375"/>
          <a:ext cx="1038225" cy="49530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97578"/>
            <a:gd name="adj8" fmla="val 201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050"/>
            <a:t>Ejemplo con un salario mayor</a:t>
          </a:r>
        </a:p>
      </xdr:txBody>
    </xdr:sp>
    <xdr:clientData/>
  </xdr:twoCellAnchor>
  <xdr:twoCellAnchor editAs="oneCell">
    <xdr:from>
      <xdr:col>5</xdr:col>
      <xdr:colOff>1447800</xdr:colOff>
      <xdr:row>1</xdr:row>
      <xdr:rowOff>28575</xdr:rowOff>
    </xdr:from>
    <xdr:to>
      <xdr:col>5</xdr:col>
      <xdr:colOff>3486150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38125"/>
          <a:ext cx="20383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57150</xdr:rowOff>
    </xdr:from>
    <xdr:to>
      <xdr:col>5</xdr:col>
      <xdr:colOff>1057275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57150"/>
          <a:ext cx="20383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942975</xdr:colOff>
      <xdr:row>0</xdr:row>
      <xdr:rowOff>76200</xdr:rowOff>
    </xdr:from>
    <xdr:to>
      <xdr:col>8</xdr:col>
      <xdr:colOff>828675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76200"/>
          <a:ext cx="1771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47625</xdr:rowOff>
    </xdr:from>
    <xdr:to>
      <xdr:col>7</xdr:col>
      <xdr:colOff>1076325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95300"/>
          <a:ext cx="20383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18</xdr:row>
      <xdr:rowOff>14286</xdr:rowOff>
    </xdr:from>
    <xdr:to>
      <xdr:col>5</xdr:col>
      <xdr:colOff>790574</xdr:colOff>
      <xdr:row>33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590550</xdr:colOff>
      <xdr:row>0</xdr:row>
      <xdr:rowOff>142875</xdr:rowOff>
    </xdr:from>
    <xdr:to>
      <xdr:col>5</xdr:col>
      <xdr:colOff>581025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42875"/>
          <a:ext cx="20383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1:F37" totalsRowShown="0" headerRowDxfId="47" dataDxfId="46">
  <autoFilter ref="B11:F37" xr:uid="{00000000-0009-0000-0100-000002000000}"/>
  <tableColumns count="5">
    <tableColumn id="1" xr3:uid="{00000000-0010-0000-0000-000001000000}" name="TAREAS REALIZADAS" dataDxfId="45"/>
    <tableColumn id="3" xr3:uid="{00000000-0010-0000-0000-000003000000}" name="COSTO HORA" dataDxfId="44">
      <calculatedColumnFormula>+ManoObra!D37</calculatedColumnFormula>
    </tableColumn>
    <tableColumn id="4" xr3:uid="{00000000-0010-0000-0000-000004000000}" name="COSTO MINUTO" dataDxfId="43">
      <calculatedColumnFormula>+ManoObra!E37</calculatedColumnFormula>
    </tableColumn>
    <tableColumn id="6" xr3:uid="{00000000-0010-0000-0000-000006000000}" name="TIEMPO DE CADA TAREA REALIZADA" dataDxfId="42"/>
    <tableColumn id="5" xr3:uid="{00000000-0010-0000-0000-000005000000}" name="COSTO TAREA" dataDxfId="41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sumos" displayName="Insumos" ref="B11:I39" totalsRowShown="0" headerRowDxfId="40" dataDxfId="38" headerRowBorderDxfId="39" tableBorderDxfId="37">
  <autoFilter ref="B11:I39" xr:uid="{00000000-0009-0000-0100-000001000000}"/>
  <tableColumns count="8">
    <tableColumn id="1" xr3:uid="{00000000-0010-0000-0100-000001000000}" name="DESCRIPCIÓN DEL INSUMO" dataDxfId="36"/>
    <tableColumn id="2" xr3:uid="{00000000-0010-0000-0100-000002000000}" name="PRESENTACIÓN" dataDxfId="35"/>
    <tableColumn id="3" xr3:uid="{00000000-0010-0000-0100-000003000000}" name="CANTIDAD" dataDxfId="34"/>
    <tableColumn id="5" xr3:uid="{00000000-0010-0000-0100-000005000000}" name="COSTO TOTAL " dataDxfId="33"/>
    <tableColumn id="6" xr3:uid="{00000000-0010-0000-0100-000006000000}" name="CANTITAD INSUMO POR PRODUCTO" dataDxfId="32"/>
    <tableColumn id="7" xr3:uid="{00000000-0010-0000-0100-000007000000}" name="UNIDAD DE MEDIDA POR PRODUCTO" dataDxfId="31"/>
    <tableColumn id="8" xr3:uid="{00000000-0010-0000-0100-000008000000}" name="COSTO POR PRODUCTO" dataDxfId="30"/>
    <tableColumn id="9" xr3:uid="{00000000-0010-0000-0100-000009000000}" name="PARTIC % POR INSUMO" dataDxfId="29">
      <calculatedColumnFormula>Insumos[[#This Row],[COSTO POR PRODUCTO]]/$H$39</calculatedColumnFormula>
    </tableColumn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astos" displayName="Gastos" ref="B7:F72" headerRowCount="0" totalsRowShown="0" headerRowDxfId="28" dataDxfId="27">
  <tableColumns count="5">
    <tableColumn id="1" xr3:uid="{00000000-0010-0000-0200-000001000000}" name="Columna1" headerRowDxfId="26" dataDxfId="25"/>
    <tableColumn id="5" xr3:uid="{00000000-0010-0000-0200-000005000000}" name="Columna5" headerRowDxfId="24" dataDxfId="23"/>
    <tableColumn id="2" xr3:uid="{00000000-0010-0000-0200-000002000000}" name="Columna2" headerRowDxfId="22" dataDxfId="21"/>
    <tableColumn id="3" xr3:uid="{00000000-0010-0000-0200-000003000000}" name="Columna3" headerRowDxfId="20" dataDxfId="19"/>
    <tableColumn id="4" xr3:uid="{00000000-0010-0000-0200-000004000000}" name="Columna4" headerRowDxfId="18" dataDxfId="1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Valorgastos" displayName="Valorgastos" ref="G7:H72" headerRowCount="0" totalsRowShown="0" headerRowDxfId="16" dataDxfId="15">
  <tableColumns count="2">
    <tableColumn id="1" xr3:uid="{00000000-0010-0000-0300-000001000000}" name="Columna1" headerRowDxfId="14" dataDxfId="13"/>
    <tableColumn id="2" xr3:uid="{00000000-0010-0000-0300-000002000000}" name="Columna2" headerRowDxfId="12" dataDxfId="11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ResumenCosto" displayName="ResumenCosto" ref="B7:F16" headerRowCount="0" totalsRowShown="0" headerRowDxfId="10" dataDxfId="9">
  <tableColumns count="5">
    <tableColumn id="1" xr3:uid="{00000000-0010-0000-0400-000001000000}" name="Columna1" headerRowDxfId="8" dataDxfId="7"/>
    <tableColumn id="2" xr3:uid="{00000000-0010-0000-0400-000002000000}" name="Columna2" headerRowDxfId="6" dataDxfId="5"/>
    <tableColumn id="3" xr3:uid="{00000000-0010-0000-0400-000003000000}" name="Columna3" headerRowDxfId="4" dataDxfId="3"/>
    <tableColumn id="4" xr3:uid="{00000000-0010-0000-0400-000004000000}" name="Columna4" headerRowDxfId="2" dataDxfId="1"/>
    <tableColumn id="5" xr3:uid="{00000000-0010-0000-0400-000005000000}" name="Columna5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74"/>
  <sheetViews>
    <sheetView showGridLines="0" tabSelected="1" workbookViewId="0">
      <selection activeCell="B1" sqref="B1"/>
    </sheetView>
  </sheetViews>
  <sheetFormatPr baseColWidth="10" defaultColWidth="0" defaultRowHeight="15"/>
  <cols>
    <col min="1" max="1" width="2.42578125" style="65" customWidth="1"/>
    <col min="2" max="8" width="11.42578125" style="65" customWidth="1"/>
    <col min="9" max="9" width="2.42578125" style="65" customWidth="1"/>
    <col min="10" max="16384" width="11.42578125" style="65" hidden="1"/>
  </cols>
  <sheetData>
    <row r="6" spans="2:8" s="64" customFormat="1" ht="64.5" customHeight="1">
      <c r="B6" s="154" t="s">
        <v>159</v>
      </c>
      <c r="C6" s="154"/>
      <c r="D6" s="154"/>
      <c r="E6" s="154"/>
      <c r="F6" s="154"/>
      <c r="G6" s="154"/>
      <c r="H6" s="154"/>
    </row>
    <row r="8" spans="2:8" ht="18.75" thickBot="1">
      <c r="B8" s="153" t="s">
        <v>1</v>
      </c>
      <c r="C8" s="153"/>
      <c r="D8" s="153"/>
      <c r="E8" s="153"/>
      <c r="F8" s="153"/>
      <c r="G8" s="153"/>
      <c r="H8" s="153"/>
    </row>
    <row r="9" spans="2:8" ht="15.75" thickTop="1"/>
    <row r="10" spans="2:8" s="64" customFormat="1" ht="105.75" customHeight="1">
      <c r="B10" s="154" t="s">
        <v>160</v>
      </c>
      <c r="C10" s="154"/>
      <c r="D10" s="154"/>
      <c r="E10" s="154"/>
      <c r="F10" s="154"/>
      <c r="G10" s="154"/>
      <c r="H10" s="154"/>
    </row>
    <row r="11" spans="2:8" s="64" customFormat="1" ht="14.25"/>
    <row r="12" spans="2:8" s="64" customFormat="1" ht="33" customHeight="1">
      <c r="B12" s="154" t="s">
        <v>161</v>
      </c>
      <c r="C12" s="154"/>
      <c r="D12" s="154"/>
      <c r="E12" s="154"/>
      <c r="F12" s="154"/>
      <c r="G12" s="154"/>
      <c r="H12" s="154"/>
    </row>
    <row r="13" spans="2:8" s="64" customFormat="1" ht="14.25"/>
    <row r="14" spans="2:8" s="64" customFormat="1" ht="30" customHeight="1">
      <c r="B14" s="154" t="s">
        <v>162</v>
      </c>
      <c r="C14" s="154"/>
      <c r="D14" s="154"/>
      <c r="E14" s="154"/>
      <c r="F14" s="154"/>
      <c r="G14" s="154"/>
      <c r="H14" s="154"/>
    </row>
    <row r="16" spans="2:8" ht="18.75" thickBot="1">
      <c r="B16" s="153" t="s">
        <v>163</v>
      </c>
      <c r="C16" s="153"/>
      <c r="D16" s="153"/>
      <c r="E16" s="153"/>
      <c r="F16" s="153"/>
      <c r="G16" s="153"/>
      <c r="H16" s="153"/>
    </row>
    <row r="17" spans="2:8" ht="15.75" thickTop="1"/>
    <row r="18" spans="2:8" s="64" customFormat="1" ht="31.5" customHeight="1">
      <c r="B18" s="155" t="s">
        <v>164</v>
      </c>
      <c r="C18" s="155"/>
      <c r="D18" s="155"/>
      <c r="E18" s="155"/>
      <c r="F18" s="155"/>
      <c r="G18" s="155"/>
      <c r="H18" s="155"/>
    </row>
    <row r="19" spans="2:8" s="64" customFormat="1" ht="14.25"/>
    <row r="20" spans="2:8" s="64" customFormat="1" ht="42.75" customHeight="1">
      <c r="B20" s="155" t="s">
        <v>165</v>
      </c>
      <c r="C20" s="155"/>
      <c r="D20" s="155"/>
      <c r="E20" s="155"/>
      <c r="F20" s="155"/>
      <c r="G20" s="155"/>
      <c r="H20" s="155"/>
    </row>
    <row r="21" spans="2:8" s="64" customFormat="1" ht="14.25"/>
    <row r="22" spans="2:8" s="64" customFormat="1" ht="33" customHeight="1">
      <c r="B22" s="155" t="s">
        <v>166</v>
      </c>
      <c r="C22" s="155"/>
      <c r="D22" s="155"/>
      <c r="E22" s="155"/>
      <c r="F22" s="155"/>
      <c r="G22" s="155"/>
      <c r="H22" s="155"/>
    </row>
    <row r="23" spans="2:8" s="64" customFormat="1" ht="14.25"/>
    <row r="24" spans="2:8" s="64" customFormat="1" ht="66" customHeight="1">
      <c r="B24" s="155" t="s">
        <v>167</v>
      </c>
      <c r="C24" s="155"/>
      <c r="D24" s="155"/>
      <c r="E24" s="155"/>
      <c r="F24" s="155"/>
      <c r="G24" s="155"/>
      <c r="H24" s="155"/>
    </row>
    <row r="25" spans="2:8" s="64" customFormat="1" ht="14.25"/>
    <row r="26" spans="2:8" s="64" customFormat="1" ht="14.25">
      <c r="B26" s="156" t="s">
        <v>168</v>
      </c>
      <c r="C26" s="156"/>
      <c r="D26" s="156"/>
      <c r="E26" s="156"/>
      <c r="F26" s="156"/>
      <c r="G26" s="156"/>
      <c r="H26" s="156"/>
    </row>
    <row r="29" spans="2:8" ht="18.75" thickBot="1">
      <c r="B29" s="153" t="s">
        <v>143</v>
      </c>
      <c r="C29" s="153"/>
      <c r="D29" s="153"/>
      <c r="E29" s="153"/>
      <c r="F29" s="153"/>
      <c r="G29" s="153"/>
      <c r="H29" s="153"/>
    </row>
    <row r="30" spans="2:8" ht="15.75" thickTop="1"/>
    <row r="31" spans="2:8" ht="47.25" customHeight="1">
      <c r="B31" s="154" t="s">
        <v>169</v>
      </c>
      <c r="C31" s="154"/>
      <c r="D31" s="154"/>
      <c r="E31" s="154"/>
      <c r="F31" s="154"/>
      <c r="G31" s="154"/>
      <c r="H31" s="154"/>
    </row>
    <row r="33" spans="2:8" ht="33" customHeight="1">
      <c r="B33" s="155" t="s">
        <v>170</v>
      </c>
      <c r="C33" s="155"/>
      <c r="D33" s="155"/>
      <c r="E33" s="155"/>
      <c r="F33" s="155"/>
      <c r="G33" s="155"/>
      <c r="H33" s="155"/>
    </row>
    <row r="35" spans="2:8" ht="33" customHeight="1">
      <c r="B35" s="155" t="s">
        <v>172</v>
      </c>
      <c r="C35" s="155"/>
      <c r="D35" s="155"/>
      <c r="E35" s="155"/>
      <c r="F35" s="155"/>
      <c r="G35" s="155"/>
      <c r="H35" s="155"/>
    </row>
    <row r="37" spans="2:8" ht="43.5" customHeight="1">
      <c r="B37" s="155" t="s">
        <v>173</v>
      </c>
      <c r="C37" s="155"/>
      <c r="D37" s="155"/>
      <c r="E37" s="155"/>
      <c r="F37" s="155"/>
      <c r="G37" s="155"/>
      <c r="H37" s="155"/>
    </row>
    <row r="39" spans="2:8" ht="30.75" customHeight="1">
      <c r="B39" s="155" t="s">
        <v>174</v>
      </c>
      <c r="C39" s="155"/>
      <c r="D39" s="155"/>
      <c r="E39" s="155"/>
      <c r="F39" s="155"/>
      <c r="G39" s="155"/>
      <c r="H39" s="155"/>
    </row>
    <row r="41" spans="2:8" ht="63" customHeight="1">
      <c r="B41" s="155" t="s">
        <v>175</v>
      </c>
      <c r="C41" s="155"/>
      <c r="D41" s="155"/>
      <c r="E41" s="155"/>
      <c r="F41" s="155"/>
      <c r="G41" s="155"/>
      <c r="H41" s="155"/>
    </row>
    <row r="43" spans="2:8" ht="30.75" customHeight="1">
      <c r="B43" s="155" t="s">
        <v>176</v>
      </c>
      <c r="C43" s="155"/>
      <c r="D43" s="155"/>
      <c r="E43" s="155"/>
      <c r="F43" s="155"/>
      <c r="G43" s="155"/>
      <c r="H43" s="155"/>
    </row>
    <row r="45" spans="2:8" ht="30" customHeight="1">
      <c r="B45" s="155" t="s">
        <v>177</v>
      </c>
      <c r="C45" s="155"/>
      <c r="D45" s="155"/>
      <c r="E45" s="155"/>
      <c r="F45" s="155"/>
      <c r="G45" s="155"/>
      <c r="H45" s="155"/>
    </row>
    <row r="47" spans="2:8" ht="41.25" customHeight="1">
      <c r="B47" s="155" t="s">
        <v>178</v>
      </c>
      <c r="C47" s="155"/>
      <c r="D47" s="155"/>
      <c r="E47" s="155"/>
      <c r="F47" s="155"/>
      <c r="G47" s="155"/>
      <c r="H47" s="155"/>
    </row>
    <row r="57" spans="2:8" ht="18.75" thickBot="1">
      <c r="B57" s="153" t="s">
        <v>145</v>
      </c>
      <c r="C57" s="153"/>
      <c r="D57" s="153"/>
      <c r="E57" s="153"/>
      <c r="F57" s="153"/>
      <c r="G57" s="153"/>
      <c r="H57" s="153"/>
    </row>
    <row r="58" spans="2:8" ht="15.75" thickTop="1"/>
    <row r="59" spans="2:8" ht="57" customHeight="1">
      <c r="B59" s="154" t="s">
        <v>179</v>
      </c>
      <c r="C59" s="154"/>
      <c r="D59" s="154"/>
      <c r="E59" s="154"/>
      <c r="F59" s="154"/>
      <c r="G59" s="154"/>
      <c r="H59" s="154"/>
    </row>
    <row r="61" spans="2:8" ht="48.75" customHeight="1">
      <c r="B61" s="155" t="s">
        <v>180</v>
      </c>
      <c r="C61" s="155"/>
      <c r="D61" s="155"/>
      <c r="E61" s="155"/>
      <c r="F61" s="155"/>
      <c r="G61" s="155"/>
      <c r="H61" s="155"/>
    </row>
    <row r="63" spans="2:8" ht="49.5" customHeight="1">
      <c r="B63" s="155" t="s">
        <v>181</v>
      </c>
      <c r="C63" s="155"/>
      <c r="D63" s="155"/>
      <c r="E63" s="155"/>
      <c r="F63" s="155"/>
      <c r="G63" s="155"/>
      <c r="H63" s="155"/>
    </row>
    <row r="65" spans="2:8" ht="75.75" customHeight="1">
      <c r="B65" s="155" t="s">
        <v>182</v>
      </c>
      <c r="C65" s="155"/>
      <c r="D65" s="155"/>
      <c r="E65" s="155"/>
      <c r="F65" s="155"/>
      <c r="G65" s="155"/>
      <c r="H65" s="155"/>
    </row>
    <row r="67" spans="2:8" ht="60.75" customHeight="1">
      <c r="B67" s="155" t="s">
        <v>183</v>
      </c>
      <c r="C67" s="155"/>
      <c r="D67" s="155"/>
      <c r="E67" s="155"/>
      <c r="F67" s="155"/>
      <c r="G67" s="155"/>
      <c r="H67" s="155"/>
    </row>
    <row r="68" spans="2:8" ht="15.75" thickBot="1"/>
    <row r="69" spans="2:8" ht="47.25" customHeight="1" thickBot="1">
      <c r="B69" s="158" t="s">
        <v>185</v>
      </c>
      <c r="C69" s="159"/>
      <c r="D69" s="159"/>
      <c r="E69" s="159"/>
      <c r="F69" s="159"/>
      <c r="G69" s="159"/>
      <c r="H69" s="160"/>
    </row>
    <row r="72" spans="2:8" ht="18.75" thickBot="1">
      <c r="B72" s="153" t="s">
        <v>150</v>
      </c>
      <c r="C72" s="153"/>
      <c r="D72" s="153"/>
      <c r="E72" s="153"/>
      <c r="F72" s="153"/>
      <c r="G72" s="153"/>
      <c r="H72" s="153"/>
    </row>
    <row r="73" spans="2:8" ht="15.75" thickTop="1"/>
    <row r="74" spans="2:8" ht="60.75" customHeight="1">
      <c r="B74" s="157" t="s">
        <v>186</v>
      </c>
      <c r="C74" s="157"/>
      <c r="D74" s="157"/>
      <c r="E74" s="157"/>
      <c r="F74" s="157"/>
      <c r="G74" s="157"/>
      <c r="H74" s="157"/>
    </row>
  </sheetData>
  <sheetProtection algorithmName="SHA-512" hashValue="Z0lv4jBuFhiTNpnja4tWRXVnxD68DUrESKEtHsz78keCEyPd3bKJbEDy0Woa28tTwSbJLd1+ibqhgn1A4HObkQ==" saltValue="qHGLFKzRTt2jUjvjnLYAlA==" spinCount="100000" sheet="1" objects="1" scenarios="1"/>
  <mergeCells count="30">
    <mergeCell ref="B63:H63"/>
    <mergeCell ref="B65:H65"/>
    <mergeCell ref="B67:H67"/>
    <mergeCell ref="B72:H72"/>
    <mergeCell ref="B74:H74"/>
    <mergeCell ref="B69:H69"/>
    <mergeCell ref="B61:H61"/>
    <mergeCell ref="B31:H31"/>
    <mergeCell ref="B33:H33"/>
    <mergeCell ref="B35:H35"/>
    <mergeCell ref="B37:H37"/>
    <mergeCell ref="B39:H39"/>
    <mergeCell ref="B41:H41"/>
    <mergeCell ref="B43:H43"/>
    <mergeCell ref="B45:H45"/>
    <mergeCell ref="B47:H47"/>
    <mergeCell ref="B57:H57"/>
    <mergeCell ref="B59:H59"/>
    <mergeCell ref="B29:H29"/>
    <mergeCell ref="B6:H6"/>
    <mergeCell ref="B8:H8"/>
    <mergeCell ref="B10:H10"/>
    <mergeCell ref="B12:H12"/>
    <mergeCell ref="B14:H14"/>
    <mergeCell ref="B16:H16"/>
    <mergeCell ref="B18:H18"/>
    <mergeCell ref="B20:H20"/>
    <mergeCell ref="B22:H22"/>
    <mergeCell ref="B24:H24"/>
    <mergeCell ref="B26:H2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workbookViewId="0">
      <selection activeCell="B1" sqref="B1"/>
    </sheetView>
  </sheetViews>
  <sheetFormatPr baseColWidth="10" defaultColWidth="0" defaultRowHeight="14.25"/>
  <cols>
    <col min="1" max="1" width="3.42578125" style="13" customWidth="1"/>
    <col min="2" max="2" width="30" style="13" customWidth="1"/>
    <col min="3" max="3" width="8.42578125" style="13" customWidth="1"/>
    <col min="4" max="4" width="18" style="13" customWidth="1"/>
    <col min="5" max="5" width="17.5703125" style="13" customWidth="1"/>
    <col min="6" max="6" width="57.140625" style="13" customWidth="1"/>
    <col min="7" max="7" width="4" style="13" customWidth="1"/>
    <col min="8" max="16384" width="11.42578125" style="13" hidden="1"/>
  </cols>
  <sheetData>
    <row r="1" spans="2:6" ht="15">
      <c r="B1" s="136" t="s">
        <v>0</v>
      </c>
    </row>
    <row r="2" spans="2:6" ht="15.75">
      <c r="B2" s="150" t="s">
        <v>1</v>
      </c>
    </row>
    <row r="5" spans="2:6">
      <c r="B5" s="13" t="s">
        <v>43</v>
      </c>
    </row>
    <row r="7" spans="2:6" ht="15">
      <c r="B7" s="66" t="s">
        <v>7</v>
      </c>
      <c r="C7" s="66"/>
      <c r="D7" s="145" t="s">
        <v>13</v>
      </c>
      <c r="E7" s="145" t="s">
        <v>14</v>
      </c>
      <c r="F7" s="146" t="s">
        <v>15</v>
      </c>
    </row>
    <row r="8" spans="2:6" ht="15">
      <c r="B8" s="43" t="s">
        <v>2</v>
      </c>
      <c r="C8" s="42"/>
      <c r="D8" s="67">
        <v>908526</v>
      </c>
      <c r="E8" s="67">
        <v>1800000</v>
      </c>
      <c r="F8" s="42"/>
    </row>
    <row r="9" spans="2:6" ht="15">
      <c r="B9" s="43" t="s">
        <v>3</v>
      </c>
      <c r="C9" s="42"/>
      <c r="D9" s="67">
        <v>106454</v>
      </c>
      <c r="E9" s="67">
        <v>0</v>
      </c>
      <c r="F9" s="68" t="s">
        <v>26</v>
      </c>
    </row>
    <row r="10" spans="2:6" ht="15">
      <c r="B10" s="43" t="s">
        <v>4</v>
      </c>
      <c r="C10" s="42"/>
      <c r="D10" s="67">
        <v>0</v>
      </c>
      <c r="E10" s="67">
        <v>0</v>
      </c>
      <c r="F10" s="68" t="s">
        <v>27</v>
      </c>
    </row>
    <row r="11" spans="2:6" ht="15.75" thickBot="1">
      <c r="B11" s="43" t="s">
        <v>5</v>
      </c>
      <c r="C11" s="42"/>
      <c r="D11" s="69">
        <v>0</v>
      </c>
      <c r="E11" s="69">
        <v>0</v>
      </c>
      <c r="F11" s="68" t="s">
        <v>28</v>
      </c>
    </row>
    <row r="12" spans="2:6" ht="15.75" thickBot="1">
      <c r="B12" s="43" t="s">
        <v>6</v>
      </c>
      <c r="C12" s="42"/>
      <c r="D12" s="147">
        <f>+D8+D9+D10+D11</f>
        <v>1014980</v>
      </c>
      <c r="E12" s="147">
        <f>+E8+E9+E10+E11</f>
        <v>1800000</v>
      </c>
      <c r="F12" s="42"/>
    </row>
    <row r="13" spans="2:6" s="19" customFormat="1">
      <c r="D13" s="18"/>
      <c r="E13" s="18"/>
    </row>
    <row r="14" spans="2:6" s="19" customFormat="1" ht="15">
      <c r="B14" s="70" t="s">
        <v>8</v>
      </c>
      <c r="C14" s="71" t="s">
        <v>10</v>
      </c>
      <c r="D14" s="148" t="s">
        <v>20</v>
      </c>
      <c r="E14" s="148" t="s">
        <v>20</v>
      </c>
    </row>
    <row r="15" spans="2:6" s="19" customFormat="1">
      <c r="B15" s="59" t="s">
        <v>9</v>
      </c>
      <c r="C15" s="72">
        <v>8.3299999999999999E-2</v>
      </c>
      <c r="D15" s="73">
        <f>D12*$C$15</f>
        <v>84547.834000000003</v>
      </c>
      <c r="E15" s="73">
        <f>E12*$C$15</f>
        <v>149940</v>
      </c>
      <c r="F15" s="74" t="s">
        <v>16</v>
      </c>
    </row>
    <row r="16" spans="2:6" s="19" customFormat="1">
      <c r="B16" s="59" t="s">
        <v>11</v>
      </c>
      <c r="C16" s="75">
        <v>0.01</v>
      </c>
      <c r="D16" s="73">
        <f>D12*$C$16</f>
        <v>10149.800000000001</v>
      </c>
      <c r="E16" s="73">
        <f>E12*$C$16</f>
        <v>18000</v>
      </c>
      <c r="F16" s="74" t="s">
        <v>17</v>
      </c>
    </row>
    <row r="17" spans="2:6" s="19" customFormat="1">
      <c r="B17" s="59" t="s">
        <v>12</v>
      </c>
      <c r="C17" s="72">
        <v>8.3299999999999999E-2</v>
      </c>
      <c r="D17" s="73">
        <f>D12*$C$17</f>
        <v>84547.834000000003</v>
      </c>
      <c r="E17" s="73">
        <f>E12*$C$17</f>
        <v>149940</v>
      </c>
      <c r="F17" s="74" t="s">
        <v>18</v>
      </c>
    </row>
    <row r="18" spans="2:6" s="19" customFormat="1">
      <c r="B18" s="59" t="s">
        <v>19</v>
      </c>
      <c r="C18" s="72">
        <v>4.1700000000000001E-2</v>
      </c>
      <c r="D18" s="73">
        <f>D12*$C$18</f>
        <v>42324.665999999997</v>
      </c>
      <c r="E18" s="73">
        <f>E12*$C$18</f>
        <v>75060</v>
      </c>
      <c r="F18" s="74" t="s">
        <v>21</v>
      </c>
    </row>
    <row r="19" spans="2:6" s="19" customFormat="1" ht="15">
      <c r="D19" s="149">
        <f>SUM(D15:D18)</f>
        <v>221570.13399999999</v>
      </c>
      <c r="E19" s="149">
        <f>SUM(E15:E18)</f>
        <v>392940</v>
      </c>
    </row>
    <row r="20" spans="2:6" s="19" customFormat="1">
      <c r="E20" s="18"/>
    </row>
    <row r="21" spans="2:6" s="19" customFormat="1" ht="15">
      <c r="B21" s="70" t="s">
        <v>22</v>
      </c>
      <c r="D21" s="148" t="s">
        <v>20</v>
      </c>
      <c r="E21" s="148" t="s">
        <v>20</v>
      </c>
    </row>
    <row r="22" spans="2:6" s="80" customFormat="1" ht="24">
      <c r="B22" s="76" t="s">
        <v>23</v>
      </c>
      <c r="C22" s="77">
        <v>0.08</v>
      </c>
      <c r="D22" s="78">
        <f>(D12-D9)*$C$22</f>
        <v>72682.080000000002</v>
      </c>
      <c r="E22" s="78">
        <f>(E12-E9)*$C$22</f>
        <v>144000</v>
      </c>
      <c r="F22" s="79" t="s">
        <v>30</v>
      </c>
    </row>
    <row r="23" spans="2:6" s="80" customFormat="1" ht="24">
      <c r="B23" s="76" t="s">
        <v>24</v>
      </c>
      <c r="C23" s="77">
        <v>0.12</v>
      </c>
      <c r="D23" s="78">
        <f>(D12-D9)*$C$23</f>
        <v>109023.12</v>
      </c>
      <c r="E23" s="78">
        <f>(E12-E9)*$C$23</f>
        <v>216000</v>
      </c>
      <c r="F23" s="79" t="s">
        <v>29</v>
      </c>
    </row>
    <row r="24" spans="2:6" s="80" customFormat="1" ht="24">
      <c r="B24" s="76" t="s">
        <v>25</v>
      </c>
      <c r="C24" s="81">
        <v>5.2199999999999998E-3</v>
      </c>
      <c r="D24" s="78">
        <f>(D12-D9)*$C$24</f>
        <v>4742.5057200000001</v>
      </c>
      <c r="E24" s="78">
        <f>(E12-E9)*$C$24</f>
        <v>9396</v>
      </c>
      <c r="F24" s="79" t="s">
        <v>31</v>
      </c>
    </row>
    <row r="25" spans="2:6" s="19" customFormat="1" ht="15">
      <c r="D25" s="149">
        <f>SUM(D22:D24)</f>
        <v>186447.70572</v>
      </c>
      <c r="E25" s="149">
        <f>SUM(E22:E24)</f>
        <v>369396</v>
      </c>
    </row>
    <row r="26" spans="2:6" s="19" customFormat="1">
      <c r="E26" s="18"/>
    </row>
    <row r="27" spans="2:6" s="19" customFormat="1" ht="15">
      <c r="B27" s="70" t="s">
        <v>32</v>
      </c>
      <c r="D27" s="18"/>
      <c r="E27" s="18"/>
    </row>
    <row r="28" spans="2:6" s="19" customFormat="1" ht="24">
      <c r="B28" s="76" t="s">
        <v>33</v>
      </c>
      <c r="C28" s="77">
        <v>0.04</v>
      </c>
      <c r="D28" s="78">
        <f>(D12-D9)*$C$28</f>
        <v>36341.040000000001</v>
      </c>
      <c r="E28" s="78">
        <f>(E12-E9)*$C$28</f>
        <v>72000</v>
      </c>
      <c r="F28" s="79" t="s">
        <v>36</v>
      </c>
    </row>
    <row r="29" spans="2:6" s="19" customFormat="1" ht="24">
      <c r="B29" s="76" t="s">
        <v>34</v>
      </c>
      <c r="C29" s="77">
        <v>0.03</v>
      </c>
      <c r="D29" s="78">
        <f>(D12-D9)*$C$29</f>
        <v>27255.78</v>
      </c>
      <c r="E29" s="78">
        <f>(E12-E9)*$C$29</f>
        <v>54000</v>
      </c>
      <c r="F29" s="79" t="s">
        <v>36</v>
      </c>
    </row>
    <row r="30" spans="2:6" s="19" customFormat="1" ht="24">
      <c r="B30" s="76" t="s">
        <v>35</v>
      </c>
      <c r="C30" s="77">
        <v>0.02</v>
      </c>
      <c r="D30" s="78">
        <f>(D12-D9)*$C$30</f>
        <v>18170.52</v>
      </c>
      <c r="E30" s="78">
        <f>(E12-E9)*$C$30</f>
        <v>36000</v>
      </c>
      <c r="F30" s="79" t="s">
        <v>36</v>
      </c>
    </row>
    <row r="31" spans="2:6" s="19" customFormat="1" ht="15">
      <c r="D31" s="149">
        <f>SUM(D28:D30)</f>
        <v>81767.34</v>
      </c>
      <c r="E31" s="149">
        <f>SUM(E28:E30)</f>
        <v>162000</v>
      </c>
    </row>
    <row r="32" spans="2:6" s="19" customFormat="1"/>
    <row r="33" spans="2:6" s="19" customFormat="1" ht="15">
      <c r="B33" s="58" t="s">
        <v>37</v>
      </c>
      <c r="D33" s="149">
        <f>+D12+D19+D25+D31</f>
        <v>1504765.1797200001</v>
      </c>
      <c r="E33" s="149">
        <f>+E12+E19+E25+E31</f>
        <v>2724336</v>
      </c>
    </row>
    <row r="34" spans="2:6" s="19" customFormat="1"/>
    <row r="35" spans="2:6" s="19" customFormat="1" ht="15">
      <c r="B35" s="82" t="s">
        <v>38</v>
      </c>
      <c r="C35" s="59"/>
      <c r="D35" s="151">
        <f>+D19+D25+D31</f>
        <v>489785.17972000001</v>
      </c>
      <c r="E35" s="151">
        <f>+E19+E25+E31</f>
        <v>924336</v>
      </c>
    </row>
    <row r="36" spans="2:6" s="19" customFormat="1" ht="15">
      <c r="B36" s="82" t="s">
        <v>39</v>
      </c>
      <c r="C36" s="59"/>
      <c r="D36" s="83">
        <f>(D35/D12)</f>
        <v>0.48255648359573589</v>
      </c>
      <c r="E36" s="83">
        <f>(E35/E12)</f>
        <v>0.51351999999999998</v>
      </c>
      <c r="F36" s="59"/>
    </row>
    <row r="37" spans="2:6" s="19" customFormat="1" ht="15">
      <c r="B37" s="61" t="s">
        <v>41</v>
      </c>
      <c r="C37" s="59"/>
      <c r="D37" s="84">
        <f>D33/192</f>
        <v>7837.318644375001</v>
      </c>
      <c r="E37" s="84">
        <f>E33/192</f>
        <v>14189.25</v>
      </c>
      <c r="F37" s="79" t="s">
        <v>40</v>
      </c>
    </row>
    <row r="38" spans="2:6" s="19" customFormat="1" ht="15">
      <c r="B38" s="61" t="s">
        <v>42</v>
      </c>
      <c r="C38" s="59"/>
      <c r="D38" s="84">
        <f>D37/60</f>
        <v>130.62197740625001</v>
      </c>
      <c r="E38" s="84">
        <f>E37/60</f>
        <v>236.48750000000001</v>
      </c>
      <c r="F38" s="79"/>
    </row>
    <row r="39" spans="2:6" s="19" customFormat="1"/>
    <row r="41" spans="2:6">
      <c r="B41" s="152" t="s">
        <v>187</v>
      </c>
    </row>
  </sheetData>
  <sheetProtection algorithmName="SHA-512" hashValue="buqxZSrJhvfnTVpGyjeYssjuy6Gfy87PD6bBwN4v2lauFgBbOcT7m1OXfHhWBQVtZDTT35TH6m3eGuMI3lqAcQ==" saltValue="UjZWSzlijvOt4q2HBYJiHQ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showGridLines="0" workbookViewId="0">
      <selection activeCell="F26" sqref="F26"/>
    </sheetView>
  </sheetViews>
  <sheetFormatPr baseColWidth="10" defaultColWidth="0" defaultRowHeight="14.25"/>
  <cols>
    <col min="1" max="1" width="1.85546875" style="13" customWidth="1"/>
    <col min="2" max="2" width="39.85546875" style="13" customWidth="1"/>
    <col min="3" max="3" width="15.28515625" style="13" customWidth="1"/>
    <col min="4" max="5" width="17.28515625" style="13" customWidth="1"/>
    <col min="6" max="6" width="16" style="13" customWidth="1"/>
    <col min="7" max="7" width="2.5703125" style="13" customWidth="1"/>
    <col min="8" max="16384" width="11.42578125" style="13" hidden="1"/>
  </cols>
  <sheetData>
    <row r="1" spans="2:6" ht="15">
      <c r="B1" s="136" t="s">
        <v>58</v>
      </c>
    </row>
    <row r="2" spans="2:6" ht="18">
      <c r="B2" s="137" t="s">
        <v>59</v>
      </c>
    </row>
    <row r="3" spans="2:6" ht="15" thickBot="1">
      <c r="B3" s="14"/>
      <c r="C3" s="14"/>
      <c r="D3" s="14"/>
      <c r="E3" s="14"/>
      <c r="F3" s="14"/>
    </row>
    <row r="5" spans="2:6" ht="15">
      <c r="B5" s="135" t="s">
        <v>45</v>
      </c>
    </row>
    <row r="7" spans="2:6" ht="15">
      <c r="B7" s="12" t="s">
        <v>46</v>
      </c>
      <c r="C7" s="13" t="s">
        <v>70</v>
      </c>
    </row>
    <row r="8" spans="2:6" ht="15">
      <c r="B8" s="12" t="s">
        <v>47</v>
      </c>
      <c r="C8" s="13" t="s">
        <v>71</v>
      </c>
    </row>
    <row r="9" spans="2:6" ht="15">
      <c r="B9" s="12" t="s">
        <v>48</v>
      </c>
      <c r="C9" s="15">
        <v>44176</v>
      </c>
    </row>
    <row r="11" spans="2:6" s="16" customFormat="1" ht="22.5">
      <c r="B11" s="138" t="s">
        <v>61</v>
      </c>
      <c r="C11" s="139" t="s">
        <v>62</v>
      </c>
      <c r="D11" s="139" t="s">
        <v>63</v>
      </c>
      <c r="E11" s="140" t="s">
        <v>69</v>
      </c>
      <c r="F11" s="140" t="s">
        <v>64</v>
      </c>
    </row>
    <row r="12" spans="2:6">
      <c r="B12" s="13" t="s">
        <v>66</v>
      </c>
      <c r="C12" s="17">
        <f>+ManoObra!D37</f>
        <v>7837.318644375001</v>
      </c>
      <c r="D12" s="18">
        <f>Tabla2[[#This Row],[COSTO HORA]]/60</f>
        <v>130.62197740625001</v>
      </c>
      <c r="E12" s="13">
        <f>50/60</f>
        <v>0.83333333333333337</v>
      </c>
      <c r="F12" s="20">
        <f>Tabla2[[#This Row],[COSTO MINUTO]]*Tabla2[[#This Row],[TIEMPO DE CADA TAREA REALIZADA]]</f>
        <v>108.85164783854168</v>
      </c>
    </row>
    <row r="13" spans="2:6">
      <c r="B13" s="13" t="s">
        <v>67</v>
      </c>
      <c r="C13" s="17">
        <f>+ManoObra!E37</f>
        <v>14189.25</v>
      </c>
      <c r="D13" s="18">
        <f>Tabla2[[#This Row],[COSTO HORA]]/60</f>
        <v>236.48750000000001</v>
      </c>
      <c r="E13" s="13">
        <v>2</v>
      </c>
      <c r="F13" s="20">
        <f>Tabla2[[#This Row],[COSTO MINUTO]]*Tabla2[[#This Row],[TIEMPO DE CADA TAREA REALIZADA]]</f>
        <v>472.97500000000002</v>
      </c>
    </row>
    <row r="14" spans="2:6">
      <c r="B14" s="13" t="s">
        <v>68</v>
      </c>
      <c r="C14" s="17">
        <f>+ManoObra!D37</f>
        <v>7837.318644375001</v>
      </c>
      <c r="D14" s="18">
        <f>Tabla2[[#This Row],[COSTO HORA]]/60</f>
        <v>130.62197740625001</v>
      </c>
      <c r="E14" s="13">
        <v>1.03</v>
      </c>
      <c r="F14" s="20">
        <f>Tabla2[[#This Row],[COSTO MINUTO]]*Tabla2[[#This Row],[TIEMPO DE CADA TAREA REALIZADA]]</f>
        <v>134.54063672843751</v>
      </c>
    </row>
    <row r="15" spans="2:6">
      <c r="C15" s="17">
        <f>+ManoObra!D40</f>
        <v>0</v>
      </c>
      <c r="D15" s="18">
        <f>Tabla2[[#This Row],[COSTO HORA]]/60</f>
        <v>0</v>
      </c>
      <c r="F15" s="20">
        <f>Tabla2[[#This Row],[COSTO MINUTO]]*Tabla2[[#This Row],[TIEMPO DE CADA TAREA REALIZADA]]</f>
        <v>0</v>
      </c>
    </row>
    <row r="16" spans="2:6">
      <c r="C16" s="17">
        <f>+ManoObra!D41</f>
        <v>0</v>
      </c>
      <c r="D16" s="18">
        <f>Tabla2[[#This Row],[COSTO HORA]]/60</f>
        <v>0</v>
      </c>
      <c r="F16" s="20">
        <f>Tabla2[[#This Row],[COSTO MINUTO]]*Tabla2[[#This Row],[TIEMPO DE CADA TAREA REALIZADA]]</f>
        <v>0</v>
      </c>
    </row>
    <row r="17" spans="3:6">
      <c r="C17" s="17">
        <f>+ManoObra!D42</f>
        <v>0</v>
      </c>
      <c r="D17" s="18">
        <f>Tabla2[[#This Row],[COSTO HORA]]/60</f>
        <v>0</v>
      </c>
      <c r="F17" s="20">
        <f>Tabla2[[#This Row],[COSTO MINUTO]]*Tabla2[[#This Row],[TIEMPO DE CADA TAREA REALIZADA]]</f>
        <v>0</v>
      </c>
    </row>
    <row r="18" spans="3:6">
      <c r="C18" s="17">
        <f>+ManoObra!D43</f>
        <v>0</v>
      </c>
      <c r="D18" s="18">
        <f>Tabla2[[#This Row],[COSTO HORA]]/60</f>
        <v>0</v>
      </c>
      <c r="F18" s="20">
        <f>Tabla2[[#This Row],[COSTO MINUTO]]*Tabla2[[#This Row],[TIEMPO DE CADA TAREA REALIZADA]]</f>
        <v>0</v>
      </c>
    </row>
    <row r="19" spans="3:6">
      <c r="C19" s="17">
        <f>+ManoObra!D44</f>
        <v>0</v>
      </c>
      <c r="D19" s="18">
        <f>Tabla2[[#This Row],[COSTO HORA]]/60</f>
        <v>0</v>
      </c>
      <c r="F19" s="20">
        <f>Tabla2[[#This Row],[COSTO MINUTO]]*Tabla2[[#This Row],[TIEMPO DE CADA TAREA REALIZADA]]</f>
        <v>0</v>
      </c>
    </row>
    <row r="20" spans="3:6">
      <c r="C20" s="17">
        <f>+ManoObra!D45</f>
        <v>0</v>
      </c>
      <c r="D20" s="18">
        <f>Tabla2[[#This Row],[COSTO HORA]]/60</f>
        <v>0</v>
      </c>
      <c r="F20" s="20">
        <f>Tabla2[[#This Row],[COSTO MINUTO]]*Tabla2[[#This Row],[TIEMPO DE CADA TAREA REALIZADA]]</f>
        <v>0</v>
      </c>
    </row>
    <row r="21" spans="3:6">
      <c r="C21" s="17">
        <f>+ManoObra!D46</f>
        <v>0</v>
      </c>
      <c r="D21" s="18">
        <f>Tabla2[[#This Row],[COSTO HORA]]/60</f>
        <v>0</v>
      </c>
      <c r="F21" s="20">
        <f>Tabla2[[#This Row],[COSTO MINUTO]]*Tabla2[[#This Row],[TIEMPO DE CADA TAREA REALIZADA]]</f>
        <v>0</v>
      </c>
    </row>
    <row r="22" spans="3:6">
      <c r="C22" s="17">
        <f>+ManoObra!D47</f>
        <v>0</v>
      </c>
      <c r="D22" s="18">
        <f>Tabla2[[#This Row],[COSTO HORA]]/60</f>
        <v>0</v>
      </c>
      <c r="F22" s="20">
        <f>Tabla2[[#This Row],[COSTO MINUTO]]*Tabla2[[#This Row],[TIEMPO DE CADA TAREA REALIZADA]]</f>
        <v>0</v>
      </c>
    </row>
    <row r="23" spans="3:6">
      <c r="C23" s="17">
        <f>+ManoObra!D48</f>
        <v>0</v>
      </c>
      <c r="D23" s="18">
        <f>Tabla2[[#This Row],[COSTO HORA]]/60</f>
        <v>0</v>
      </c>
      <c r="F23" s="20">
        <f>Tabla2[[#This Row],[COSTO MINUTO]]*Tabla2[[#This Row],[TIEMPO DE CADA TAREA REALIZADA]]</f>
        <v>0</v>
      </c>
    </row>
    <row r="24" spans="3:6">
      <c r="C24" s="17">
        <f>+ManoObra!D49</f>
        <v>0</v>
      </c>
      <c r="D24" s="18">
        <f>Tabla2[[#This Row],[COSTO HORA]]/60</f>
        <v>0</v>
      </c>
      <c r="F24" s="20">
        <f>Tabla2[[#This Row],[COSTO MINUTO]]*Tabla2[[#This Row],[TIEMPO DE CADA TAREA REALIZADA]]</f>
        <v>0</v>
      </c>
    </row>
    <row r="25" spans="3:6">
      <c r="C25" s="17">
        <f>+ManoObra!D50</f>
        <v>0</v>
      </c>
      <c r="D25" s="18">
        <f>Tabla2[[#This Row],[COSTO HORA]]/60</f>
        <v>0</v>
      </c>
      <c r="F25" s="20">
        <f>Tabla2[[#This Row],[COSTO MINUTO]]*Tabla2[[#This Row],[TIEMPO DE CADA TAREA REALIZADA]]</f>
        <v>0</v>
      </c>
    </row>
    <row r="26" spans="3:6">
      <c r="C26" s="17">
        <f>+ManoObra!D51</f>
        <v>0</v>
      </c>
      <c r="D26" s="18">
        <f>Tabla2[[#This Row],[COSTO HORA]]/60</f>
        <v>0</v>
      </c>
      <c r="F26" s="20">
        <f>Tabla2[[#This Row],[COSTO MINUTO]]*Tabla2[[#This Row],[TIEMPO DE CADA TAREA REALIZADA]]</f>
        <v>0</v>
      </c>
    </row>
    <row r="27" spans="3:6">
      <c r="C27" s="17">
        <f>+ManoObra!D52</f>
        <v>0</v>
      </c>
      <c r="D27" s="18">
        <f>Tabla2[[#This Row],[COSTO HORA]]/60</f>
        <v>0</v>
      </c>
      <c r="F27" s="20">
        <f>Tabla2[[#This Row],[COSTO MINUTO]]*Tabla2[[#This Row],[TIEMPO DE CADA TAREA REALIZADA]]</f>
        <v>0</v>
      </c>
    </row>
    <row r="28" spans="3:6">
      <c r="C28" s="17">
        <f>+ManoObra!D53</f>
        <v>0</v>
      </c>
      <c r="D28" s="18">
        <f>Tabla2[[#This Row],[COSTO HORA]]/60</f>
        <v>0</v>
      </c>
      <c r="F28" s="20">
        <f>Tabla2[[#This Row],[COSTO MINUTO]]*Tabla2[[#This Row],[TIEMPO DE CADA TAREA REALIZADA]]</f>
        <v>0</v>
      </c>
    </row>
    <row r="29" spans="3:6">
      <c r="C29" s="17">
        <f>+ManoObra!D54</f>
        <v>0</v>
      </c>
      <c r="D29" s="18">
        <f>Tabla2[[#This Row],[COSTO HORA]]/60</f>
        <v>0</v>
      </c>
      <c r="F29" s="20">
        <f>Tabla2[[#This Row],[COSTO MINUTO]]*Tabla2[[#This Row],[TIEMPO DE CADA TAREA REALIZADA]]</f>
        <v>0</v>
      </c>
    </row>
    <row r="30" spans="3:6">
      <c r="C30" s="17">
        <f>+ManoObra!D55</f>
        <v>0</v>
      </c>
      <c r="D30" s="18">
        <f>Tabla2[[#This Row],[COSTO HORA]]/60</f>
        <v>0</v>
      </c>
      <c r="F30" s="20">
        <f>Tabla2[[#This Row],[COSTO MINUTO]]*Tabla2[[#This Row],[TIEMPO DE CADA TAREA REALIZADA]]</f>
        <v>0</v>
      </c>
    </row>
    <row r="31" spans="3:6">
      <c r="C31" s="17">
        <f>+ManoObra!D56</f>
        <v>0</v>
      </c>
      <c r="D31" s="18">
        <f>Tabla2[[#This Row],[COSTO HORA]]/60</f>
        <v>0</v>
      </c>
      <c r="F31" s="20">
        <f>Tabla2[[#This Row],[COSTO MINUTO]]*Tabla2[[#This Row],[TIEMPO DE CADA TAREA REALIZADA]]</f>
        <v>0</v>
      </c>
    </row>
    <row r="32" spans="3:6">
      <c r="C32" s="17">
        <f>+ManoObra!D57</f>
        <v>0</v>
      </c>
      <c r="D32" s="18">
        <f>Tabla2[[#This Row],[COSTO HORA]]/60</f>
        <v>0</v>
      </c>
      <c r="F32" s="20">
        <f>Tabla2[[#This Row],[COSTO MINUTO]]*Tabla2[[#This Row],[TIEMPO DE CADA TAREA REALIZADA]]</f>
        <v>0</v>
      </c>
    </row>
    <row r="33" spans="2:6">
      <c r="C33" s="17">
        <f>+ManoObra!D58</f>
        <v>0</v>
      </c>
      <c r="D33" s="18">
        <f>Tabla2[[#This Row],[COSTO HORA]]/60</f>
        <v>0</v>
      </c>
      <c r="F33" s="20">
        <f>Tabla2[[#This Row],[COSTO MINUTO]]*Tabla2[[#This Row],[TIEMPO DE CADA TAREA REALIZADA]]</f>
        <v>0</v>
      </c>
    </row>
    <row r="34" spans="2:6">
      <c r="C34" s="17">
        <f>+ManoObra!D59</f>
        <v>0</v>
      </c>
      <c r="D34" s="18">
        <f>Tabla2[[#This Row],[COSTO HORA]]/60</f>
        <v>0</v>
      </c>
      <c r="F34" s="20">
        <f>Tabla2[[#This Row],[COSTO MINUTO]]*Tabla2[[#This Row],[TIEMPO DE CADA TAREA REALIZADA]]</f>
        <v>0</v>
      </c>
    </row>
    <row r="35" spans="2:6">
      <c r="C35" s="17">
        <f>+ManoObra!D60</f>
        <v>0</v>
      </c>
      <c r="D35" s="18">
        <f>Tabla2[[#This Row],[COSTO HORA]]/60</f>
        <v>0</v>
      </c>
      <c r="F35" s="20">
        <f>Tabla2[[#This Row],[COSTO MINUTO]]*Tabla2[[#This Row],[TIEMPO DE CADA TAREA REALIZADA]]</f>
        <v>0</v>
      </c>
    </row>
    <row r="36" spans="2:6">
      <c r="C36" s="17">
        <f>+ManoObra!D61</f>
        <v>0</v>
      </c>
      <c r="D36" s="18">
        <f>Tabla2[[#This Row],[COSTO HORA]]/60</f>
        <v>0</v>
      </c>
      <c r="F36" s="20">
        <f>Tabla2[[#This Row],[COSTO MINUTO]]*Tabla2[[#This Row],[TIEMPO DE CADA TAREA REALIZADA]]</f>
        <v>0</v>
      </c>
    </row>
    <row r="37" spans="2:6" ht="15">
      <c r="B37" s="141" t="s">
        <v>65</v>
      </c>
      <c r="C37" s="142"/>
      <c r="D37" s="143"/>
      <c r="E37" s="142"/>
      <c r="F37" s="144">
        <f>SUBTOTAL(109,F12:F36)</f>
        <v>716.36728456697915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showGridLines="0" workbookViewId="0">
      <selection activeCell="B1" sqref="B1"/>
    </sheetView>
  </sheetViews>
  <sheetFormatPr baseColWidth="10" defaultColWidth="0" defaultRowHeight="14.25"/>
  <cols>
    <col min="1" max="1" width="1.42578125" style="1" customWidth="1"/>
    <col min="2" max="2" width="32" style="1" customWidth="1"/>
    <col min="3" max="3" width="16.85546875" style="1" customWidth="1"/>
    <col min="4" max="4" width="13.140625" style="1" customWidth="1"/>
    <col min="5" max="5" width="12.7109375" style="1" customWidth="1"/>
    <col min="6" max="6" width="16.28515625" style="1" customWidth="1"/>
    <col min="7" max="7" width="14.7109375" style="1" customWidth="1"/>
    <col min="8" max="8" width="13.5703125" style="1" customWidth="1"/>
    <col min="9" max="9" width="13.7109375" style="1" customWidth="1"/>
    <col min="10" max="10" width="1.42578125" style="1" customWidth="1"/>
    <col min="11" max="11" width="0" style="1" hidden="1" customWidth="1"/>
    <col min="12" max="16384" width="11.42578125" style="1" hidden="1"/>
  </cols>
  <sheetData>
    <row r="1" spans="2:9" ht="18">
      <c r="B1" s="122" t="s">
        <v>0</v>
      </c>
    </row>
    <row r="2" spans="2:9" ht="15.75">
      <c r="B2" s="123" t="s">
        <v>44</v>
      </c>
    </row>
    <row r="3" spans="2:9" ht="15" thickBot="1">
      <c r="B3" s="11"/>
      <c r="C3" s="11"/>
      <c r="D3" s="11"/>
      <c r="E3" s="11"/>
      <c r="F3" s="11"/>
      <c r="G3" s="11"/>
      <c r="H3" s="11"/>
      <c r="I3" s="11"/>
    </row>
    <row r="5" spans="2:9" ht="15">
      <c r="B5" s="124" t="s">
        <v>45</v>
      </c>
    </row>
    <row r="7" spans="2:9" ht="15">
      <c r="B7" s="4" t="s">
        <v>46</v>
      </c>
      <c r="C7" s="1" t="str">
        <f>+CostoMO!C7</f>
        <v>Hamburguesa 250 gr</v>
      </c>
    </row>
    <row r="8" spans="2:9" ht="15">
      <c r="B8" s="4" t="s">
        <v>47</v>
      </c>
      <c r="C8" s="1" t="str">
        <f>+CostoMO!C8</f>
        <v>Unidad</v>
      </c>
    </row>
    <row r="9" spans="2:9" ht="15">
      <c r="B9" s="4" t="s">
        <v>48</v>
      </c>
      <c r="C9" s="10">
        <f>+CostoMO!C9</f>
        <v>44176</v>
      </c>
    </row>
    <row r="11" spans="2:9" s="5" customFormat="1" ht="33.75">
      <c r="B11" s="125" t="s">
        <v>49</v>
      </c>
      <c r="C11" s="126" t="s">
        <v>50</v>
      </c>
      <c r="D11" s="126" t="s">
        <v>52</v>
      </c>
      <c r="E11" s="126" t="s">
        <v>148</v>
      </c>
      <c r="F11" s="127" t="s">
        <v>53</v>
      </c>
      <c r="G11" s="127" t="s">
        <v>54</v>
      </c>
      <c r="H11" s="128" t="s">
        <v>56</v>
      </c>
      <c r="I11" s="127" t="s">
        <v>60</v>
      </c>
    </row>
    <row r="12" spans="2:9" s="3" customFormat="1" ht="12.75">
      <c r="B12" s="3" t="s">
        <v>51</v>
      </c>
      <c r="C12" s="3" t="s">
        <v>171</v>
      </c>
      <c r="D12" s="7">
        <v>50000</v>
      </c>
      <c r="E12" s="6">
        <v>50000</v>
      </c>
      <c r="F12" s="3">
        <v>300</v>
      </c>
      <c r="G12" s="3" t="s">
        <v>55</v>
      </c>
      <c r="H12" s="6">
        <f>(50000/50000)*F12</f>
        <v>300</v>
      </c>
      <c r="I12" s="9">
        <f>Insumos[[#This Row],[COSTO POR PRODUCTO]]/$H$39</f>
        <v>1</v>
      </c>
    </row>
    <row r="13" spans="2:9" s="3" customFormat="1" ht="12.75">
      <c r="B13" s="3" t="s">
        <v>72</v>
      </c>
      <c r="D13" s="7"/>
      <c r="E13" s="6"/>
      <c r="H13" s="6"/>
      <c r="I13" s="9">
        <f>Insumos[[#This Row],[COSTO POR PRODUCTO]]/$H$39</f>
        <v>0</v>
      </c>
    </row>
    <row r="14" spans="2:9" s="3" customFormat="1" ht="12.75">
      <c r="B14" s="3" t="s">
        <v>73</v>
      </c>
      <c r="D14" s="7"/>
      <c r="E14" s="6"/>
      <c r="H14" s="6"/>
      <c r="I14" s="9">
        <f>Insumos[[#This Row],[COSTO POR PRODUCTO]]/$H$39</f>
        <v>0</v>
      </c>
    </row>
    <row r="15" spans="2:9" s="3" customFormat="1" ht="12.75">
      <c r="B15" s="3" t="s">
        <v>74</v>
      </c>
      <c r="D15" s="7"/>
      <c r="E15" s="6"/>
      <c r="H15" s="6"/>
      <c r="I15" s="9">
        <f>Insumos[[#This Row],[COSTO POR PRODUCTO]]/$H$39</f>
        <v>0</v>
      </c>
    </row>
    <row r="16" spans="2:9" s="3" customFormat="1" ht="12.75">
      <c r="B16" s="3" t="s">
        <v>75</v>
      </c>
      <c r="D16" s="7"/>
      <c r="E16" s="6"/>
      <c r="H16" s="6"/>
      <c r="I16" s="9">
        <f>Insumos[[#This Row],[COSTO POR PRODUCTO]]/$H$39</f>
        <v>0</v>
      </c>
    </row>
    <row r="17" spans="2:9" s="3" customFormat="1" ht="12.75">
      <c r="B17" s="3" t="s">
        <v>76</v>
      </c>
      <c r="D17" s="7"/>
      <c r="E17" s="6"/>
      <c r="H17" s="6"/>
      <c r="I17" s="9">
        <f>Insumos[[#This Row],[COSTO POR PRODUCTO]]/$H$39</f>
        <v>0</v>
      </c>
    </row>
    <row r="18" spans="2:9" s="3" customFormat="1" ht="12.75">
      <c r="B18" s="3" t="s">
        <v>77</v>
      </c>
      <c r="D18" s="7"/>
      <c r="E18" s="6"/>
      <c r="H18" s="6"/>
      <c r="I18" s="9">
        <f>Insumos[[#This Row],[COSTO POR PRODUCTO]]/$H$39</f>
        <v>0</v>
      </c>
    </row>
    <row r="19" spans="2:9" s="3" customFormat="1" ht="12.75">
      <c r="B19" s="3" t="s">
        <v>78</v>
      </c>
      <c r="D19" s="7"/>
      <c r="E19" s="6"/>
      <c r="H19" s="6"/>
      <c r="I19" s="9">
        <f>Insumos[[#This Row],[COSTO POR PRODUCTO]]/$H$39</f>
        <v>0</v>
      </c>
    </row>
    <row r="20" spans="2:9" s="3" customFormat="1" ht="12.75">
      <c r="B20" s="3" t="s">
        <v>79</v>
      </c>
      <c r="D20" s="7"/>
      <c r="E20" s="6"/>
      <c r="H20" s="6"/>
      <c r="I20" s="9">
        <f>Insumos[[#This Row],[COSTO POR PRODUCTO]]/$H$39</f>
        <v>0</v>
      </c>
    </row>
    <row r="21" spans="2:9" s="3" customFormat="1" ht="12.75">
      <c r="B21" s="3" t="s">
        <v>80</v>
      </c>
      <c r="D21" s="7"/>
      <c r="E21" s="6"/>
      <c r="H21" s="6"/>
      <c r="I21" s="9">
        <f>Insumos[[#This Row],[COSTO POR PRODUCTO]]/$H$39</f>
        <v>0</v>
      </c>
    </row>
    <row r="22" spans="2:9" s="3" customFormat="1" ht="12.75">
      <c r="B22" s="3" t="s">
        <v>81</v>
      </c>
      <c r="D22" s="7"/>
      <c r="E22" s="6"/>
      <c r="H22" s="6"/>
      <c r="I22" s="9">
        <f>Insumos[[#This Row],[COSTO POR PRODUCTO]]/$H$39</f>
        <v>0</v>
      </c>
    </row>
    <row r="23" spans="2:9" s="3" customFormat="1" ht="12.75">
      <c r="B23" s="3" t="s">
        <v>82</v>
      </c>
      <c r="D23" s="7"/>
      <c r="E23" s="6"/>
      <c r="H23" s="6"/>
      <c r="I23" s="9">
        <f>Insumos[[#This Row],[COSTO POR PRODUCTO]]/$H$39</f>
        <v>0</v>
      </c>
    </row>
    <row r="24" spans="2:9" s="3" customFormat="1" ht="12.75">
      <c r="D24" s="7"/>
      <c r="E24" s="6"/>
      <c r="H24" s="6"/>
      <c r="I24" s="9">
        <f>Insumos[[#This Row],[COSTO POR PRODUCTO]]/$H$39</f>
        <v>0</v>
      </c>
    </row>
    <row r="25" spans="2:9" s="3" customFormat="1" ht="12.75">
      <c r="D25" s="7"/>
      <c r="E25" s="6"/>
      <c r="H25" s="6"/>
      <c r="I25" s="9">
        <f>Insumos[[#This Row],[COSTO POR PRODUCTO]]/$H$39</f>
        <v>0</v>
      </c>
    </row>
    <row r="26" spans="2:9" s="3" customFormat="1" ht="12.75">
      <c r="D26" s="7"/>
      <c r="E26" s="6"/>
      <c r="H26" s="6"/>
      <c r="I26" s="9">
        <f>Insumos[[#This Row],[COSTO POR PRODUCTO]]/$H$39</f>
        <v>0</v>
      </c>
    </row>
    <row r="27" spans="2:9" s="3" customFormat="1" ht="12.75">
      <c r="D27" s="7"/>
      <c r="E27" s="6"/>
      <c r="H27" s="6"/>
      <c r="I27" s="9">
        <f>Insumos[[#This Row],[COSTO POR PRODUCTO]]/$H$39</f>
        <v>0</v>
      </c>
    </row>
    <row r="28" spans="2:9" s="3" customFormat="1" ht="12.75">
      <c r="D28" s="7"/>
      <c r="E28" s="6"/>
      <c r="H28" s="6"/>
      <c r="I28" s="9">
        <f>Insumos[[#This Row],[COSTO POR PRODUCTO]]/$H$39</f>
        <v>0</v>
      </c>
    </row>
    <row r="29" spans="2:9" s="3" customFormat="1" ht="12.75">
      <c r="D29" s="7"/>
      <c r="E29" s="6"/>
      <c r="H29" s="6"/>
      <c r="I29" s="9">
        <f>Insumos[[#This Row],[COSTO POR PRODUCTO]]/$H$39</f>
        <v>0</v>
      </c>
    </row>
    <row r="30" spans="2:9" s="3" customFormat="1" ht="12.75">
      <c r="D30" s="7"/>
      <c r="E30" s="6"/>
      <c r="H30" s="6"/>
      <c r="I30" s="9">
        <f>Insumos[[#This Row],[COSTO POR PRODUCTO]]/$H$39</f>
        <v>0</v>
      </c>
    </row>
    <row r="31" spans="2:9" s="3" customFormat="1" ht="12.75">
      <c r="D31" s="7"/>
      <c r="E31" s="6"/>
      <c r="H31" s="6"/>
      <c r="I31" s="9">
        <f>Insumos[[#This Row],[COSTO POR PRODUCTO]]/$H$39</f>
        <v>0</v>
      </c>
    </row>
    <row r="32" spans="2:9" s="3" customFormat="1" ht="12.75">
      <c r="D32" s="7"/>
      <c r="E32" s="6"/>
      <c r="H32" s="6"/>
      <c r="I32" s="9">
        <f>Insumos[[#This Row],[COSTO POR PRODUCTO]]/$H$39</f>
        <v>0</v>
      </c>
    </row>
    <row r="33" spans="2:9" s="3" customFormat="1" ht="12.75">
      <c r="D33" s="7"/>
      <c r="E33" s="6"/>
      <c r="H33" s="6"/>
      <c r="I33" s="9">
        <f>Insumos[[#This Row],[COSTO POR PRODUCTO]]/$H$39</f>
        <v>0</v>
      </c>
    </row>
    <row r="34" spans="2:9" s="3" customFormat="1" ht="12.75">
      <c r="D34" s="7"/>
      <c r="E34" s="6"/>
      <c r="H34" s="6"/>
      <c r="I34" s="9">
        <f>Insumos[[#This Row],[COSTO POR PRODUCTO]]/$H$39</f>
        <v>0</v>
      </c>
    </row>
    <row r="35" spans="2:9" s="3" customFormat="1" ht="12.75">
      <c r="D35" s="7"/>
      <c r="E35" s="6"/>
      <c r="H35" s="6"/>
      <c r="I35" s="9">
        <f>Insumos[[#This Row],[COSTO POR PRODUCTO]]/$H$39</f>
        <v>0</v>
      </c>
    </row>
    <row r="36" spans="2:9" s="3" customFormat="1" ht="12.75">
      <c r="D36" s="7"/>
      <c r="E36" s="6"/>
      <c r="H36" s="6"/>
      <c r="I36" s="9">
        <f>Insumos[[#This Row],[COSTO POR PRODUCTO]]/$H$39</f>
        <v>0</v>
      </c>
    </row>
    <row r="37" spans="2:9" s="3" customFormat="1" ht="12.75">
      <c r="D37" s="7"/>
      <c r="E37" s="6"/>
      <c r="H37" s="6"/>
      <c r="I37" s="9">
        <f>Insumos[[#This Row],[COSTO POR PRODUCTO]]/$H$39</f>
        <v>0</v>
      </c>
    </row>
    <row r="38" spans="2:9" s="3" customFormat="1" ht="12.75">
      <c r="D38" s="7"/>
      <c r="E38" s="6"/>
      <c r="H38" s="6"/>
      <c r="I38" s="9">
        <f>Insumos[[#This Row],[COSTO POR PRODUCTO]]/$H$39</f>
        <v>0</v>
      </c>
    </row>
    <row r="39" spans="2:9" s="3" customFormat="1" ht="12.75">
      <c r="B39" s="129" t="s">
        <v>57</v>
      </c>
      <c r="C39" s="130"/>
      <c r="D39" s="131"/>
      <c r="E39" s="132"/>
      <c r="F39" s="130"/>
      <c r="G39" s="130"/>
      <c r="H39" s="133">
        <f>SUBTOTAL(109,H12:H38)</f>
        <v>300</v>
      </c>
      <c r="I39" s="134">
        <f>Insumos[[#This Row],[COSTO POR PRODUCTO]]/$H$39</f>
        <v>1</v>
      </c>
    </row>
    <row r="40" spans="2:9">
      <c r="D40" s="8"/>
      <c r="E40" s="2"/>
      <c r="H40" s="2"/>
    </row>
    <row r="41" spans="2:9">
      <c r="D41" s="8"/>
      <c r="E41" s="2"/>
      <c r="H41" s="2"/>
    </row>
    <row r="42" spans="2:9">
      <c r="D42" s="8"/>
      <c r="E42" s="2"/>
      <c r="H42" s="2"/>
    </row>
    <row r="43" spans="2:9">
      <c r="D43" s="8"/>
      <c r="E43" s="2"/>
      <c r="H43" s="2"/>
    </row>
    <row r="44" spans="2:9">
      <c r="D44" s="8"/>
      <c r="H44" s="2"/>
    </row>
    <row r="45" spans="2:9">
      <c r="D45" s="8"/>
      <c r="H45" s="2"/>
    </row>
    <row r="46" spans="2:9">
      <c r="D46" s="8"/>
      <c r="H46" s="2"/>
    </row>
    <row r="47" spans="2:9">
      <c r="D47" s="8"/>
      <c r="H47" s="2"/>
    </row>
    <row r="48" spans="2:9">
      <c r="D48" s="8"/>
      <c r="H48" s="2"/>
    </row>
    <row r="49" spans="4:8">
      <c r="D49" s="8"/>
      <c r="H49" s="2"/>
    </row>
    <row r="50" spans="4:8">
      <c r="D50" s="8"/>
      <c r="H50" s="2"/>
    </row>
    <row r="51" spans="4:8">
      <c r="H51" s="2"/>
    </row>
    <row r="52" spans="4:8">
      <c r="H52" s="2"/>
    </row>
    <row r="53" spans="4:8">
      <c r="H53" s="2"/>
    </row>
    <row r="54" spans="4:8">
      <c r="H54" s="2"/>
    </row>
    <row r="55" spans="4:8">
      <c r="H55" s="2"/>
    </row>
    <row r="56" spans="4:8">
      <c r="H56" s="2"/>
    </row>
    <row r="57" spans="4:8">
      <c r="H57" s="2"/>
    </row>
    <row r="58" spans="4:8">
      <c r="H58" s="2"/>
    </row>
    <row r="59" spans="4:8">
      <c r="H59" s="2"/>
    </row>
    <row r="60" spans="4:8">
      <c r="H60" s="2"/>
    </row>
    <row r="61" spans="4:8">
      <c r="H61" s="2"/>
    </row>
    <row r="62" spans="4:8">
      <c r="H62" s="2"/>
    </row>
    <row r="63" spans="4:8">
      <c r="H63" s="2"/>
    </row>
    <row r="64" spans="4:8">
      <c r="H64" s="2"/>
    </row>
  </sheetData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6"/>
  <sheetViews>
    <sheetView showGridLines="0" workbookViewId="0">
      <selection activeCell="E1" sqref="E1"/>
    </sheetView>
  </sheetViews>
  <sheetFormatPr baseColWidth="10" defaultColWidth="0" defaultRowHeight="14.25"/>
  <cols>
    <col min="1" max="1" width="3" style="13" customWidth="1"/>
    <col min="2" max="2" width="41.85546875" style="13" customWidth="1"/>
    <col min="3" max="3" width="22" style="13" customWidth="1"/>
    <col min="4" max="4" width="17.140625" style="13" customWidth="1"/>
    <col min="5" max="6" width="14.42578125" style="13" customWidth="1"/>
    <col min="7" max="7" width="16" style="13" customWidth="1"/>
    <col min="8" max="8" width="17" style="13" customWidth="1"/>
    <col min="9" max="9" width="2.140625" style="13" customWidth="1"/>
    <col min="10" max="10" width="12.7109375" style="13" hidden="1" customWidth="1"/>
    <col min="11" max="16384" width="11.42578125" style="13" hidden="1"/>
  </cols>
  <sheetData>
    <row r="1" spans="2:8" ht="9" customHeight="1"/>
    <row r="2" spans="2:8" ht="15.75">
      <c r="B2" s="21" t="str">
        <f>+ManoObra!B1</f>
        <v>PLANTILLA PARA CALCULAR COSTOS</v>
      </c>
      <c r="C2" s="21"/>
      <c r="E2" s="161"/>
      <c r="F2" s="161"/>
      <c r="G2" s="161"/>
    </row>
    <row r="3" spans="2:8">
      <c r="B3" s="13" t="s">
        <v>138</v>
      </c>
    </row>
    <row r="5" spans="2:8" ht="15">
      <c r="B5" s="22" t="s">
        <v>83</v>
      </c>
      <c r="C5" s="22"/>
    </row>
    <row r="6" spans="2:8" ht="25.5">
      <c r="B6" s="85" t="s">
        <v>84</v>
      </c>
      <c r="C6" s="85" t="s">
        <v>85</v>
      </c>
      <c r="D6" s="86" t="s">
        <v>86</v>
      </c>
      <c r="E6" s="89" t="s">
        <v>87</v>
      </c>
      <c r="F6" s="89" t="s">
        <v>88</v>
      </c>
      <c r="G6" s="87" t="s">
        <v>89</v>
      </c>
      <c r="H6" s="87" t="s">
        <v>90</v>
      </c>
    </row>
    <row r="7" spans="2:8" ht="15">
      <c r="B7" s="90" t="s">
        <v>91</v>
      </c>
      <c r="C7" s="90"/>
      <c r="D7" s="91">
        <f>SUM(D8:D12)</f>
        <v>1200000</v>
      </c>
      <c r="E7" s="88"/>
      <c r="F7" s="88"/>
      <c r="G7" s="92">
        <f>SUM(G8:G12)</f>
        <v>1200000</v>
      </c>
      <c r="H7" s="92">
        <f>SUM(H8:H12)</f>
        <v>0</v>
      </c>
    </row>
    <row r="8" spans="2:8">
      <c r="B8" s="13" t="s">
        <v>139</v>
      </c>
      <c r="C8" s="13" t="s">
        <v>92</v>
      </c>
      <c r="D8" s="23">
        <v>1200000</v>
      </c>
      <c r="E8" s="24">
        <v>100</v>
      </c>
      <c r="F8" s="24">
        <v>0</v>
      </c>
      <c r="G8" s="38">
        <f>Gastos[[#This Row],[Columna2]]*Gastos[[#This Row],[Columna3]]%</f>
        <v>1200000</v>
      </c>
      <c r="H8" s="38">
        <f>Gastos[[#This Row],[Columna2]]*Gastos[[#This Row],[Columna4]]%</f>
        <v>0</v>
      </c>
    </row>
    <row r="9" spans="2:8">
      <c r="B9" s="13" t="s">
        <v>93</v>
      </c>
      <c r="C9" s="13" t="s">
        <v>92</v>
      </c>
      <c r="D9" s="23"/>
      <c r="E9" s="24">
        <v>100</v>
      </c>
      <c r="F9" s="24">
        <v>0</v>
      </c>
      <c r="G9" s="38">
        <f>Gastos[[#This Row],[Columna2]]*Gastos[[#This Row],[Columna3]]%</f>
        <v>0</v>
      </c>
      <c r="H9" s="38">
        <f>Gastos[[#This Row],[Columna2]]*Gastos[[#This Row],[Columna4]]%</f>
        <v>0</v>
      </c>
    </row>
    <row r="10" spans="2:8">
      <c r="B10" s="13" t="s">
        <v>94</v>
      </c>
      <c r="C10" s="13" t="s">
        <v>92</v>
      </c>
      <c r="D10" s="23"/>
      <c r="E10" s="24">
        <v>100</v>
      </c>
      <c r="F10" s="24">
        <v>0</v>
      </c>
      <c r="G10" s="38">
        <f>Gastos[[#This Row],[Columna2]]*Gastos[[#This Row],[Columna3]]%</f>
        <v>0</v>
      </c>
      <c r="H10" s="38">
        <f>Gastos[[#This Row],[Columna2]]*Gastos[[#This Row],[Columna4]]%</f>
        <v>0</v>
      </c>
    </row>
    <row r="11" spans="2:8">
      <c r="B11" s="13" t="s">
        <v>95</v>
      </c>
      <c r="C11" s="13" t="s">
        <v>92</v>
      </c>
      <c r="D11" s="23"/>
      <c r="E11" s="24">
        <v>100</v>
      </c>
      <c r="F11" s="24">
        <v>0</v>
      </c>
      <c r="G11" s="38">
        <f>Gastos[[#This Row],[Columna2]]*Gastos[[#This Row],[Columna3]]%</f>
        <v>0</v>
      </c>
      <c r="H11" s="38">
        <f>Gastos[[#This Row],[Columna2]]*Gastos[[#This Row],[Columna4]]%</f>
        <v>0</v>
      </c>
    </row>
    <row r="12" spans="2:8">
      <c r="B12" s="13" t="s">
        <v>96</v>
      </c>
      <c r="C12" s="13" t="s">
        <v>92</v>
      </c>
      <c r="D12" s="23"/>
      <c r="E12" s="24">
        <v>100</v>
      </c>
      <c r="F12" s="24">
        <v>0</v>
      </c>
      <c r="G12" s="38">
        <f>Gastos[[#This Row],[Columna2]]*Gastos[[#This Row],[Columna3]]%</f>
        <v>0</v>
      </c>
      <c r="H12" s="38">
        <f>Gastos[[#This Row],[Columna2]]*Gastos[[#This Row],[Columna4]]%</f>
        <v>0</v>
      </c>
    </row>
    <row r="13" spans="2:8">
      <c r="E13" s="25"/>
      <c r="F13" s="25"/>
      <c r="G13" s="19"/>
      <c r="H13" s="19"/>
    </row>
    <row r="14" spans="2:8" s="26" customFormat="1" ht="15">
      <c r="B14" s="93" t="s">
        <v>97</v>
      </c>
      <c r="C14" s="93"/>
      <c r="D14" s="94">
        <f>SUM(D15:D21)</f>
        <v>335700</v>
      </c>
      <c r="E14" s="106"/>
      <c r="F14" s="106"/>
      <c r="G14" s="95">
        <f>SUM(G15:G21)</f>
        <v>16785</v>
      </c>
      <c r="H14" s="95">
        <f>SUM(H15:H21)</f>
        <v>318915</v>
      </c>
    </row>
    <row r="15" spans="2:8">
      <c r="B15" s="13" t="s">
        <v>98</v>
      </c>
      <c r="C15" s="13" t="s">
        <v>99</v>
      </c>
      <c r="D15" s="23">
        <v>85700</v>
      </c>
      <c r="E15" s="24">
        <v>5</v>
      </c>
      <c r="F15" s="24">
        <v>95</v>
      </c>
      <c r="G15" s="38">
        <f>Gastos[[#This Row],[Columna2]]*Gastos[[#This Row],[Columna3]]%</f>
        <v>4285</v>
      </c>
      <c r="H15" s="38">
        <f>Gastos[[#This Row],[Columna2]]*Gastos[[#This Row],[Columna4]]%</f>
        <v>81415</v>
      </c>
    </row>
    <row r="16" spans="2:8">
      <c r="B16" s="13" t="s">
        <v>100</v>
      </c>
      <c r="C16" s="13" t="s">
        <v>92</v>
      </c>
      <c r="D16" s="23"/>
      <c r="E16" s="24">
        <v>100</v>
      </c>
      <c r="F16" s="24">
        <v>0</v>
      </c>
      <c r="G16" s="38">
        <f>Gastos[[#This Row],[Columna2]]*Gastos[[#This Row],[Columna3]]%</f>
        <v>0</v>
      </c>
      <c r="H16" s="38">
        <f>Gastos[[#This Row],[Columna2]]*Gastos[[#This Row],[Columna4]]%</f>
        <v>0</v>
      </c>
    </row>
    <row r="17" spans="2:8">
      <c r="B17" s="13" t="s">
        <v>101</v>
      </c>
      <c r="C17" s="13" t="s">
        <v>99</v>
      </c>
      <c r="D17" s="23">
        <v>250000</v>
      </c>
      <c r="E17" s="24">
        <v>5</v>
      </c>
      <c r="F17" s="24">
        <v>95</v>
      </c>
      <c r="G17" s="38">
        <f>Gastos[[#This Row],[Columna2]]*Gastos[[#This Row],[Columna3]]%</f>
        <v>12500</v>
      </c>
      <c r="H17" s="38">
        <f>Gastos[[#This Row],[Columna2]]*Gastos[[#This Row],[Columna4]]%</f>
        <v>237500</v>
      </c>
    </row>
    <row r="18" spans="2:8">
      <c r="B18" s="13" t="s">
        <v>102</v>
      </c>
      <c r="C18" s="13" t="s">
        <v>92</v>
      </c>
      <c r="D18" s="23"/>
      <c r="E18" s="24">
        <v>100</v>
      </c>
      <c r="F18" s="24">
        <v>0</v>
      </c>
      <c r="G18" s="38">
        <f>Gastos[[#This Row],[Columna2]]*Gastos[[#This Row],[Columna3]]%</f>
        <v>0</v>
      </c>
      <c r="H18" s="38">
        <f>Gastos[[#This Row],[Columna2]]*Gastos[[#This Row],[Columna4]]%</f>
        <v>0</v>
      </c>
    </row>
    <row r="19" spans="2:8">
      <c r="B19" s="13" t="s">
        <v>103</v>
      </c>
      <c r="C19" s="13" t="s">
        <v>92</v>
      </c>
      <c r="D19" s="23"/>
      <c r="E19" s="24">
        <v>100</v>
      </c>
      <c r="F19" s="24">
        <v>0</v>
      </c>
      <c r="G19" s="38">
        <f>Gastos[[#This Row],[Columna2]]*Gastos[[#This Row],[Columna3]]%</f>
        <v>0</v>
      </c>
      <c r="H19" s="38">
        <f>Gastos[[#This Row],[Columna2]]*Gastos[[#This Row],[Columna4]]%</f>
        <v>0</v>
      </c>
    </row>
    <row r="20" spans="2:8">
      <c r="B20" s="13" t="s">
        <v>104</v>
      </c>
      <c r="C20" s="13" t="s">
        <v>92</v>
      </c>
      <c r="D20" s="23"/>
      <c r="E20" s="24">
        <v>100</v>
      </c>
      <c r="F20" s="24">
        <v>0</v>
      </c>
      <c r="G20" s="38">
        <f>Gastos[[#This Row],[Columna2]]*Gastos[[#This Row],[Columna3]]%</f>
        <v>0</v>
      </c>
      <c r="H20" s="38">
        <f>Gastos[[#This Row],[Columna2]]*Gastos[[#This Row],[Columna4]]%</f>
        <v>0</v>
      </c>
    </row>
    <row r="21" spans="2:8">
      <c r="B21" s="13" t="s">
        <v>105</v>
      </c>
      <c r="C21" s="13" t="s">
        <v>92</v>
      </c>
      <c r="D21" s="23"/>
      <c r="E21" s="24">
        <v>100</v>
      </c>
      <c r="F21" s="24">
        <v>0</v>
      </c>
      <c r="G21" s="38">
        <f>Gastos[[#This Row],[Columna2]]*Gastos[[#This Row],[Columna3]]%</f>
        <v>0</v>
      </c>
      <c r="H21" s="38">
        <f>Gastos[[#This Row],[Columna2]]*Gastos[[#This Row],[Columna4]]%</f>
        <v>0</v>
      </c>
    </row>
    <row r="22" spans="2:8" ht="14.25" customHeight="1">
      <c r="E22" s="24"/>
      <c r="F22" s="24"/>
      <c r="G22" s="19"/>
      <c r="H22" s="19"/>
    </row>
    <row r="23" spans="2:8" ht="15">
      <c r="B23" s="90" t="s">
        <v>106</v>
      </c>
      <c r="C23" s="90"/>
      <c r="D23" s="96">
        <f>SUM(D24:D25)</f>
        <v>0</v>
      </c>
      <c r="E23" s="107"/>
      <c r="F23" s="107"/>
      <c r="G23" s="97">
        <f>SUM(G24:G25)</f>
        <v>0</v>
      </c>
      <c r="H23" s="97">
        <f>SUM(H24:H25)</f>
        <v>0</v>
      </c>
    </row>
    <row r="24" spans="2:8">
      <c r="B24" s="13" t="s">
        <v>107</v>
      </c>
      <c r="C24" s="13" t="s">
        <v>99</v>
      </c>
      <c r="D24" s="23">
        <v>0</v>
      </c>
      <c r="E24" s="24">
        <v>100</v>
      </c>
      <c r="F24" s="24">
        <v>0</v>
      </c>
      <c r="G24" s="38">
        <f>Gastos[[#This Row],[Columna2]]*Gastos[[#This Row],[Columna3]]%</f>
        <v>0</v>
      </c>
      <c r="H24" s="38">
        <f>Gastos[[#This Row],[Columna2]]*Gastos[[#This Row],[Columna4]]%</f>
        <v>0</v>
      </c>
    </row>
    <row r="25" spans="2:8">
      <c r="B25" s="13" t="s">
        <v>108</v>
      </c>
      <c r="C25" s="13" t="s">
        <v>99</v>
      </c>
      <c r="D25" s="23">
        <v>0</v>
      </c>
      <c r="E25" s="24">
        <v>0</v>
      </c>
      <c r="F25" s="24">
        <v>100</v>
      </c>
      <c r="G25" s="38">
        <f>Gastos[[#This Row],[Columna2]]*Gastos[[#This Row],[Columna3]]%</f>
        <v>0</v>
      </c>
      <c r="H25" s="38">
        <f>Gastos[[#This Row],[Columna2]]*Gastos[[#This Row],[Columna4]]%</f>
        <v>0</v>
      </c>
    </row>
    <row r="26" spans="2:8" ht="14.25" customHeight="1">
      <c r="E26" s="24"/>
      <c r="F26" s="24"/>
      <c r="G26" s="19"/>
      <c r="H26" s="19"/>
    </row>
    <row r="27" spans="2:8" ht="15">
      <c r="B27" s="90" t="s">
        <v>109</v>
      </c>
      <c r="C27" s="90"/>
      <c r="D27" s="91">
        <f>SUM(D28:D31)</f>
        <v>0</v>
      </c>
      <c r="E27" s="107"/>
      <c r="F27" s="107"/>
      <c r="G27" s="92">
        <f>SUM(G28:G31)</f>
        <v>0</v>
      </c>
      <c r="H27" s="92">
        <f>SUM(H28:H31)</f>
        <v>0</v>
      </c>
    </row>
    <row r="28" spans="2:8">
      <c r="B28" s="13" t="s">
        <v>110</v>
      </c>
      <c r="C28" s="13" t="s">
        <v>92</v>
      </c>
      <c r="D28" s="23">
        <v>0</v>
      </c>
      <c r="E28" s="24">
        <v>100</v>
      </c>
      <c r="F28" s="24">
        <v>0</v>
      </c>
      <c r="G28" s="38">
        <f>Gastos[[#This Row],[Columna2]]*Gastos[[#This Row],[Columna3]]%</f>
        <v>0</v>
      </c>
      <c r="H28" s="38">
        <f>Gastos[[#This Row],[Columna2]]*Gastos[[#This Row],[Columna4]]%</f>
        <v>0</v>
      </c>
    </row>
    <row r="29" spans="2:8">
      <c r="B29" s="13" t="s">
        <v>111</v>
      </c>
      <c r="C29" s="13" t="s">
        <v>92</v>
      </c>
      <c r="D29" s="27">
        <v>0</v>
      </c>
      <c r="E29" s="24">
        <v>100</v>
      </c>
      <c r="F29" s="24">
        <v>0</v>
      </c>
      <c r="G29" s="38">
        <f>Gastos[[#This Row],[Columna2]]*Gastos[[#This Row],[Columna3]]%</f>
        <v>0</v>
      </c>
      <c r="H29" s="38">
        <f>Gastos[[#This Row],[Columna2]]*Gastos[[#This Row],[Columna4]]%</f>
        <v>0</v>
      </c>
    </row>
    <row r="30" spans="2:8">
      <c r="B30" s="13" t="s">
        <v>112</v>
      </c>
      <c r="C30" s="13" t="s">
        <v>92</v>
      </c>
      <c r="D30" s="23">
        <v>0</v>
      </c>
      <c r="E30" s="24">
        <v>100</v>
      </c>
      <c r="F30" s="24">
        <v>0</v>
      </c>
      <c r="G30" s="38">
        <f>Gastos[[#This Row],[Columna2]]*Gastos[[#This Row],[Columna3]]%</f>
        <v>0</v>
      </c>
      <c r="H30" s="38">
        <f>Gastos[[#This Row],[Columna2]]*Gastos[[#This Row],[Columna4]]%</f>
        <v>0</v>
      </c>
    </row>
    <row r="31" spans="2:8">
      <c r="B31" s="13" t="s">
        <v>113</v>
      </c>
      <c r="C31" s="13" t="s">
        <v>92</v>
      </c>
      <c r="D31" s="23">
        <v>0</v>
      </c>
      <c r="E31" s="24">
        <v>100</v>
      </c>
      <c r="F31" s="24">
        <v>0</v>
      </c>
      <c r="G31" s="38">
        <f>Gastos[[#This Row],[Columna2]]*Gastos[[#This Row],[Columna3]]%</f>
        <v>0</v>
      </c>
      <c r="H31" s="38">
        <f>Gastos[[#This Row],[Columna2]]*Gastos[[#This Row],[Columna4]]%</f>
        <v>0</v>
      </c>
    </row>
    <row r="32" spans="2:8" ht="13.5" customHeight="1">
      <c r="E32" s="24"/>
      <c r="F32" s="24"/>
      <c r="G32" s="19"/>
      <c r="H32" s="19"/>
    </row>
    <row r="33" spans="2:8" ht="15">
      <c r="B33" s="90" t="s">
        <v>114</v>
      </c>
      <c r="C33" s="90"/>
      <c r="D33" s="91">
        <f>SUM(D34:D35)</f>
        <v>0</v>
      </c>
      <c r="E33" s="107"/>
      <c r="F33" s="107"/>
      <c r="G33" s="97">
        <f>SUM(G34:G35)</f>
        <v>0</v>
      </c>
      <c r="H33" s="97">
        <f>SUM(H34:H35)</f>
        <v>0</v>
      </c>
    </row>
    <row r="34" spans="2:8">
      <c r="B34" s="13" t="s">
        <v>115</v>
      </c>
      <c r="C34" s="13" t="s">
        <v>92</v>
      </c>
      <c r="D34" s="27">
        <v>0</v>
      </c>
      <c r="E34" s="24">
        <v>100</v>
      </c>
      <c r="F34" s="24">
        <v>0</v>
      </c>
      <c r="G34" s="38">
        <f>Gastos[[#This Row],[Columna2]]*Gastos[[#This Row],[Columna3]]%</f>
        <v>0</v>
      </c>
      <c r="H34" s="38">
        <f>Gastos[[#This Row],[Columna2]]*Gastos[[#This Row],[Columna4]]%</f>
        <v>0</v>
      </c>
    </row>
    <row r="35" spans="2:8">
      <c r="B35" s="13" t="s">
        <v>116</v>
      </c>
      <c r="C35" s="13" t="s">
        <v>92</v>
      </c>
      <c r="D35" s="23"/>
      <c r="E35" s="24">
        <v>100</v>
      </c>
      <c r="F35" s="24">
        <v>0</v>
      </c>
      <c r="G35" s="38">
        <f>Gastos[[#This Row],[Columna2]]*Gastos[[#This Row],[Columna3]]%</f>
        <v>0</v>
      </c>
      <c r="H35" s="38">
        <f>Gastos[[#This Row],[Columna2]]*Gastos[[#This Row],[Columna4]]%</f>
        <v>0</v>
      </c>
    </row>
    <row r="36" spans="2:8">
      <c r="D36" s="23"/>
      <c r="E36" s="24"/>
      <c r="F36" s="24"/>
      <c r="G36" s="38"/>
      <c r="H36" s="38"/>
    </row>
    <row r="37" spans="2:8" ht="15">
      <c r="B37" s="90" t="s">
        <v>117</v>
      </c>
      <c r="C37" s="90"/>
      <c r="D37" s="91">
        <f>SUM(D38:D42)</f>
        <v>0</v>
      </c>
      <c r="E37" s="107"/>
      <c r="F37" s="107"/>
      <c r="G37" s="97">
        <f>SUM(G38:G42)</f>
        <v>0</v>
      </c>
      <c r="H37" s="97">
        <f>SUM(H38:H42)</f>
        <v>0</v>
      </c>
    </row>
    <row r="38" spans="2:8">
      <c r="B38" s="13" t="s">
        <v>118</v>
      </c>
      <c r="C38" s="13" t="s">
        <v>99</v>
      </c>
      <c r="D38" s="23"/>
      <c r="E38" s="24">
        <v>10</v>
      </c>
      <c r="F38" s="24">
        <v>90</v>
      </c>
      <c r="G38" s="38">
        <f>Gastos[[#This Row],[Columna2]]*Gastos[[#This Row],[Columna3]]%</f>
        <v>0</v>
      </c>
      <c r="H38" s="38">
        <f>Gastos[[#This Row],[Columna2]]*Gastos[[#This Row],[Columna4]]%</f>
        <v>0</v>
      </c>
    </row>
    <row r="39" spans="2:8">
      <c r="B39" s="13" t="s">
        <v>119</v>
      </c>
      <c r="C39" s="13" t="s">
        <v>99</v>
      </c>
      <c r="D39" s="23"/>
      <c r="E39" s="24">
        <v>100</v>
      </c>
      <c r="F39" s="24"/>
      <c r="G39" s="38">
        <f>Gastos[[#This Row],[Columna2]]*Gastos[[#This Row],[Columna3]]%</f>
        <v>0</v>
      </c>
      <c r="H39" s="38">
        <f>Gastos[[#This Row],[Columna2]]*Gastos[[#This Row],[Columna4]]%</f>
        <v>0</v>
      </c>
    </row>
    <row r="40" spans="2:8">
      <c r="B40" s="13" t="s">
        <v>120</v>
      </c>
      <c r="C40" s="13" t="s">
        <v>92</v>
      </c>
      <c r="D40" s="23"/>
      <c r="E40" s="24">
        <v>100</v>
      </c>
      <c r="F40" s="24">
        <v>0</v>
      </c>
      <c r="G40" s="38">
        <f>Gastos[[#This Row],[Columna2]]*Gastos[[#This Row],[Columna3]]%</f>
        <v>0</v>
      </c>
      <c r="H40" s="38">
        <f>Gastos[[#This Row],[Columna2]]*Gastos[[#This Row],[Columna4]]%</f>
        <v>0</v>
      </c>
    </row>
    <row r="41" spans="2:8">
      <c r="B41" s="13" t="s">
        <v>121</v>
      </c>
      <c r="C41" s="13" t="s">
        <v>99</v>
      </c>
      <c r="D41" s="23"/>
      <c r="E41" s="24">
        <v>100</v>
      </c>
      <c r="F41" s="24">
        <v>0</v>
      </c>
      <c r="G41" s="38">
        <f>Gastos[[#This Row],[Columna2]]*Gastos[[#This Row],[Columna3]]%</f>
        <v>0</v>
      </c>
      <c r="H41" s="38">
        <f>Gastos[[#This Row],[Columna2]]*Gastos[[#This Row],[Columna4]]%</f>
        <v>0</v>
      </c>
    </row>
    <row r="42" spans="2:8">
      <c r="B42" s="13" t="s">
        <v>122</v>
      </c>
      <c r="C42" s="13" t="s">
        <v>92</v>
      </c>
      <c r="D42" s="23"/>
      <c r="E42" s="24">
        <v>100</v>
      </c>
      <c r="F42" s="24">
        <v>0</v>
      </c>
      <c r="G42" s="38">
        <f>Gastos[[#This Row],[Columna2]]*Gastos[[#This Row],[Columna3]]%</f>
        <v>0</v>
      </c>
      <c r="H42" s="38">
        <f>Gastos[[#This Row],[Columna2]]*Gastos[[#This Row],[Columna4]]%</f>
        <v>0</v>
      </c>
    </row>
    <row r="43" spans="2:8">
      <c r="D43" s="28"/>
      <c r="E43" s="29"/>
      <c r="F43" s="29"/>
      <c r="G43" s="38"/>
      <c r="H43" s="38"/>
    </row>
    <row r="44" spans="2:8" ht="15">
      <c r="B44" s="90" t="s">
        <v>123</v>
      </c>
      <c r="C44" s="90"/>
      <c r="D44" s="91">
        <f>+D45+D46+D47+D48</f>
        <v>0</v>
      </c>
      <c r="E44" s="107"/>
      <c r="F44" s="107"/>
      <c r="G44" s="92">
        <f>+G45+G46+G47+G48</f>
        <v>0</v>
      </c>
      <c r="H44" s="92">
        <f>+H45+H46+H47+H48</f>
        <v>0</v>
      </c>
    </row>
    <row r="45" spans="2:8">
      <c r="B45" s="13" t="s">
        <v>108</v>
      </c>
      <c r="C45" s="13" t="s">
        <v>99</v>
      </c>
      <c r="D45" s="23"/>
      <c r="E45" s="24">
        <v>0</v>
      </c>
      <c r="F45" s="24">
        <v>100</v>
      </c>
      <c r="G45" s="38">
        <f>Gastos[[#This Row],[Columna2]]*Gastos[[#This Row],[Columna3]]%</f>
        <v>0</v>
      </c>
      <c r="H45" s="38">
        <f>Gastos[[#This Row],[Columna2]]*Gastos[[#This Row],[Columna4]]%</f>
        <v>0</v>
      </c>
    </row>
    <row r="46" spans="2:8">
      <c r="B46" s="13" t="s">
        <v>124</v>
      </c>
      <c r="C46" s="13" t="s">
        <v>99</v>
      </c>
      <c r="D46" s="23"/>
      <c r="E46" s="25">
        <v>20</v>
      </c>
      <c r="F46" s="24">
        <v>80</v>
      </c>
      <c r="G46" s="38">
        <f>Gastos[[#This Row],[Columna2]]*Gastos[[#This Row],[Columna3]]%</f>
        <v>0</v>
      </c>
      <c r="H46" s="38">
        <f>Gastos[[#This Row],[Columna2]]*Gastos[[#This Row],[Columna4]]%</f>
        <v>0</v>
      </c>
    </row>
    <row r="47" spans="2:8">
      <c r="B47" s="13" t="s">
        <v>125</v>
      </c>
      <c r="C47" s="13" t="s">
        <v>99</v>
      </c>
      <c r="D47" s="30"/>
      <c r="E47" s="25">
        <v>10</v>
      </c>
      <c r="F47" s="24">
        <v>90</v>
      </c>
      <c r="G47" s="38">
        <f>Gastos[[#This Row],[Columna2]]*Gastos[[#This Row],[Columna3]]%</f>
        <v>0</v>
      </c>
      <c r="H47" s="38">
        <f>Gastos[[#This Row],[Columna2]]*Gastos[[#This Row],[Columna4]]%</f>
        <v>0</v>
      </c>
    </row>
    <row r="48" spans="2:8">
      <c r="B48" s="13" t="s">
        <v>126</v>
      </c>
      <c r="C48" s="13" t="s">
        <v>127</v>
      </c>
      <c r="D48" s="30"/>
      <c r="E48" s="25">
        <v>100</v>
      </c>
      <c r="F48" s="24">
        <v>0</v>
      </c>
      <c r="G48" s="38">
        <f>Gastos[[#This Row],[Columna2]]*Gastos[[#This Row],[Columna3]]%</f>
        <v>0</v>
      </c>
      <c r="H48" s="38">
        <f>Gastos[[#This Row],[Columna2]]*Gastos[[#This Row],[Columna4]]%</f>
        <v>0</v>
      </c>
    </row>
    <row r="49" spans="2:10" ht="15">
      <c r="B49" s="12"/>
      <c r="C49" s="12"/>
      <c r="D49" s="31"/>
      <c r="E49" s="32"/>
      <c r="F49" s="33"/>
      <c r="G49" s="39"/>
      <c r="H49" s="39"/>
    </row>
    <row r="50" spans="2:10" ht="15">
      <c r="B50" s="98" t="s">
        <v>128</v>
      </c>
      <c r="C50" s="99"/>
      <c r="D50" s="91">
        <f>+D51</f>
        <v>0</v>
      </c>
      <c r="E50" s="108"/>
      <c r="F50" s="108"/>
      <c r="G50" s="100">
        <f>+G51</f>
        <v>0</v>
      </c>
      <c r="H50" s="100">
        <f>+H51</f>
        <v>0</v>
      </c>
    </row>
    <row r="51" spans="2:10">
      <c r="B51" s="13" t="s">
        <v>107</v>
      </c>
      <c r="C51" s="13" t="s">
        <v>99</v>
      </c>
      <c r="D51" s="23"/>
      <c r="E51" s="24">
        <v>10</v>
      </c>
      <c r="F51" s="24">
        <v>90</v>
      </c>
      <c r="G51" s="40">
        <f>(D51*E51%)</f>
        <v>0</v>
      </c>
      <c r="H51" s="40">
        <f>D51*F51%</f>
        <v>0</v>
      </c>
    </row>
    <row r="52" spans="2:10">
      <c r="D52" s="28"/>
      <c r="E52" s="34"/>
      <c r="F52" s="29"/>
      <c r="G52" s="38"/>
      <c r="H52" s="38"/>
    </row>
    <row r="53" spans="2:10" ht="15">
      <c r="B53" s="98" t="s">
        <v>129</v>
      </c>
      <c r="C53" s="99"/>
      <c r="D53" s="91">
        <f>SUBTOTAL(109,D54:D72)</f>
        <v>0</v>
      </c>
      <c r="E53" s="108"/>
      <c r="F53" s="108"/>
      <c r="G53" s="92">
        <f>SUBTOTAL(109,G54:G72)</f>
        <v>0</v>
      </c>
      <c r="H53" s="92">
        <f>SUBTOTAL(109,H54:H72)</f>
        <v>0</v>
      </c>
    </row>
    <row r="54" spans="2:10">
      <c r="B54" s="13" t="s">
        <v>130</v>
      </c>
      <c r="C54" s="13" t="s">
        <v>131</v>
      </c>
      <c r="D54" s="35"/>
      <c r="E54" s="25">
        <v>100</v>
      </c>
      <c r="F54" s="24">
        <v>0</v>
      </c>
      <c r="G54" s="40">
        <f t="shared" ref="G54:G59" si="0">(D54*E54%)</f>
        <v>0</v>
      </c>
      <c r="H54" s="40">
        <f t="shared" ref="H54:H59" si="1">D54*F54%</f>
        <v>0</v>
      </c>
    </row>
    <row r="55" spans="2:10">
      <c r="B55" s="13" t="s">
        <v>132</v>
      </c>
      <c r="C55" s="13" t="s">
        <v>131</v>
      </c>
      <c r="D55" s="35"/>
      <c r="E55" s="25">
        <v>100</v>
      </c>
      <c r="F55" s="24">
        <v>0</v>
      </c>
      <c r="G55" s="40">
        <f t="shared" si="0"/>
        <v>0</v>
      </c>
      <c r="H55" s="40">
        <f t="shared" si="1"/>
        <v>0</v>
      </c>
    </row>
    <row r="56" spans="2:10">
      <c r="B56" s="13" t="s">
        <v>133</v>
      </c>
      <c r="C56" s="13" t="s">
        <v>131</v>
      </c>
      <c r="D56" s="35"/>
      <c r="E56" s="25">
        <v>100</v>
      </c>
      <c r="F56" s="24">
        <v>0</v>
      </c>
      <c r="G56" s="40">
        <f t="shared" si="0"/>
        <v>0</v>
      </c>
      <c r="H56" s="40">
        <f t="shared" si="1"/>
        <v>0</v>
      </c>
    </row>
    <row r="57" spans="2:10">
      <c r="B57" s="13" t="s">
        <v>134</v>
      </c>
      <c r="C57" s="13" t="s">
        <v>131</v>
      </c>
      <c r="D57" s="35"/>
      <c r="E57" s="25">
        <v>100</v>
      </c>
      <c r="F57" s="24">
        <v>0</v>
      </c>
      <c r="G57" s="40">
        <f t="shared" si="0"/>
        <v>0</v>
      </c>
      <c r="H57" s="40">
        <f t="shared" si="1"/>
        <v>0</v>
      </c>
    </row>
    <row r="58" spans="2:10">
      <c r="B58" s="13" t="s">
        <v>135</v>
      </c>
      <c r="C58" s="13" t="s">
        <v>131</v>
      </c>
      <c r="D58" s="35"/>
      <c r="E58" s="25">
        <v>100</v>
      </c>
      <c r="F58" s="24">
        <v>0</v>
      </c>
      <c r="G58" s="40">
        <f t="shared" si="0"/>
        <v>0</v>
      </c>
      <c r="H58" s="40">
        <f t="shared" si="1"/>
        <v>0</v>
      </c>
    </row>
    <row r="59" spans="2:10">
      <c r="B59" s="13" t="s">
        <v>136</v>
      </c>
      <c r="C59" s="13" t="s">
        <v>131</v>
      </c>
      <c r="D59" s="35"/>
      <c r="E59" s="25">
        <v>100</v>
      </c>
      <c r="F59" s="24">
        <v>0</v>
      </c>
      <c r="G59" s="40">
        <f t="shared" si="0"/>
        <v>0</v>
      </c>
      <c r="H59" s="40">
        <f t="shared" si="1"/>
        <v>0</v>
      </c>
    </row>
    <row r="60" spans="2:10">
      <c r="D60" s="36"/>
      <c r="E60" s="34"/>
      <c r="F60" s="24"/>
      <c r="G60" s="40">
        <f t="shared" ref="G60:G72" si="2">(D60*E60%)</f>
        <v>0</v>
      </c>
      <c r="H60" s="40">
        <f t="shared" ref="H60:H72" si="3">D60*F60%</f>
        <v>0</v>
      </c>
    </row>
    <row r="61" spans="2:10">
      <c r="D61" s="28"/>
      <c r="E61" s="34"/>
      <c r="F61" s="24"/>
      <c r="G61" s="40">
        <f t="shared" si="2"/>
        <v>0</v>
      </c>
      <c r="H61" s="40">
        <f t="shared" si="3"/>
        <v>0</v>
      </c>
    </row>
    <row r="62" spans="2:10">
      <c r="D62" s="28"/>
      <c r="E62" s="34"/>
      <c r="F62" s="24"/>
      <c r="G62" s="40">
        <f t="shared" si="2"/>
        <v>0</v>
      </c>
      <c r="H62" s="40">
        <f t="shared" si="3"/>
        <v>0</v>
      </c>
      <c r="J62" s="37"/>
    </row>
    <row r="63" spans="2:10">
      <c r="D63" s="28"/>
      <c r="E63" s="34"/>
      <c r="F63" s="29"/>
      <c r="G63" s="40">
        <f t="shared" si="2"/>
        <v>0</v>
      </c>
      <c r="H63" s="40">
        <f t="shared" si="3"/>
        <v>0</v>
      </c>
      <c r="J63" s="37"/>
    </row>
    <row r="64" spans="2:10">
      <c r="D64" s="28"/>
      <c r="E64" s="34"/>
      <c r="F64" s="29"/>
      <c r="G64" s="40">
        <f t="shared" si="2"/>
        <v>0</v>
      </c>
      <c r="H64" s="40">
        <f t="shared" si="3"/>
        <v>0</v>
      </c>
      <c r="J64" s="37"/>
    </row>
    <row r="65" spans="2:10">
      <c r="D65" s="28"/>
      <c r="E65" s="34"/>
      <c r="F65" s="29"/>
      <c r="G65" s="40">
        <f t="shared" si="2"/>
        <v>0</v>
      </c>
      <c r="H65" s="40">
        <f t="shared" si="3"/>
        <v>0</v>
      </c>
      <c r="J65" s="37"/>
    </row>
    <row r="66" spans="2:10">
      <c r="D66" s="28"/>
      <c r="E66" s="34"/>
      <c r="F66" s="29"/>
      <c r="G66" s="40">
        <f t="shared" si="2"/>
        <v>0</v>
      </c>
      <c r="H66" s="40">
        <f t="shared" si="3"/>
        <v>0</v>
      </c>
      <c r="J66" s="37"/>
    </row>
    <row r="67" spans="2:10">
      <c r="D67" s="28"/>
      <c r="E67" s="34"/>
      <c r="F67" s="29"/>
      <c r="G67" s="40">
        <f t="shared" si="2"/>
        <v>0</v>
      </c>
      <c r="H67" s="40">
        <f t="shared" si="3"/>
        <v>0</v>
      </c>
      <c r="J67" s="37"/>
    </row>
    <row r="68" spans="2:10">
      <c r="D68" s="28"/>
      <c r="E68" s="34"/>
      <c r="F68" s="29"/>
      <c r="G68" s="40">
        <f t="shared" si="2"/>
        <v>0</v>
      </c>
      <c r="H68" s="40">
        <f t="shared" si="3"/>
        <v>0</v>
      </c>
      <c r="J68" s="37"/>
    </row>
    <row r="69" spans="2:10">
      <c r="D69" s="28"/>
      <c r="E69" s="34"/>
      <c r="F69" s="29"/>
      <c r="G69" s="40">
        <f t="shared" si="2"/>
        <v>0</v>
      </c>
      <c r="H69" s="40">
        <f t="shared" si="3"/>
        <v>0</v>
      </c>
      <c r="J69" s="37"/>
    </row>
    <row r="70" spans="2:10">
      <c r="D70" s="28"/>
      <c r="E70" s="34"/>
      <c r="F70" s="29"/>
      <c r="G70" s="40">
        <f t="shared" si="2"/>
        <v>0</v>
      </c>
      <c r="H70" s="40">
        <f t="shared" si="3"/>
        <v>0</v>
      </c>
      <c r="J70" s="37"/>
    </row>
    <row r="71" spans="2:10">
      <c r="D71" s="28"/>
      <c r="E71" s="34"/>
      <c r="F71" s="29"/>
      <c r="G71" s="40">
        <f t="shared" si="2"/>
        <v>0</v>
      </c>
      <c r="H71" s="40">
        <f t="shared" si="3"/>
        <v>0</v>
      </c>
      <c r="J71" s="37"/>
    </row>
    <row r="72" spans="2:10">
      <c r="D72" s="28"/>
      <c r="E72" s="34"/>
      <c r="F72" s="29"/>
      <c r="G72" s="40">
        <f t="shared" si="2"/>
        <v>0</v>
      </c>
      <c r="H72" s="40">
        <f t="shared" si="3"/>
        <v>0</v>
      </c>
      <c r="J72" s="37"/>
    </row>
    <row r="73" spans="2:10">
      <c r="D73" s="28"/>
      <c r="E73" s="34"/>
      <c r="F73" s="24"/>
      <c r="G73" s="41"/>
      <c r="H73" s="41"/>
      <c r="I73" s="24"/>
      <c r="J73" s="24"/>
    </row>
    <row r="74" spans="2:10" ht="15">
      <c r="B74" s="101" t="s">
        <v>137</v>
      </c>
      <c r="C74" s="102"/>
      <c r="D74" s="103">
        <f>+D7+D14+D23+D27+D33+D37+D44+D50+D53</f>
        <v>1535700</v>
      </c>
      <c r="E74" s="103"/>
      <c r="F74" s="103"/>
      <c r="G74" s="104">
        <f>+G7+G14+G23+G27+G33+G37+G44+G50+G53</f>
        <v>1216785</v>
      </c>
      <c r="H74" s="104">
        <f>+H7+H14+H23+H27+H33+H37+H44+H50+H53</f>
        <v>318915</v>
      </c>
    </row>
    <row r="75" spans="2:10" ht="15" thickBot="1"/>
    <row r="76" spans="2:10" ht="18.75" thickBot="1">
      <c r="E76" s="162" t="s">
        <v>184</v>
      </c>
      <c r="F76" s="163"/>
      <c r="G76" s="164"/>
      <c r="H76" s="105">
        <v>8600</v>
      </c>
    </row>
  </sheetData>
  <mergeCells count="2">
    <mergeCell ref="E2:G2"/>
    <mergeCell ref="E76:G7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FC41"/>
  <sheetViews>
    <sheetView showGridLines="0" topLeftCell="A21" workbookViewId="0">
      <selection activeCell="F17" sqref="F17"/>
    </sheetView>
  </sheetViews>
  <sheetFormatPr baseColWidth="10" defaultColWidth="0" defaultRowHeight="14.25"/>
  <cols>
    <col min="1" max="1" width="3" style="19" customWidth="1"/>
    <col min="2" max="2" width="36.7109375" style="19" customWidth="1"/>
    <col min="3" max="3" width="18.5703125" style="19" customWidth="1"/>
    <col min="4" max="4" width="14.5703125" style="19" bestFit="1" customWidth="1"/>
    <col min="5" max="5" width="16.140625" style="19" customWidth="1"/>
    <col min="6" max="6" width="12" style="19" customWidth="1"/>
    <col min="7" max="7" width="1.140625" style="19" customWidth="1"/>
    <col min="8" max="11" width="0" style="19" hidden="1"/>
    <col min="12" max="16383" width="11.42578125" style="19" hidden="1"/>
    <col min="16384" max="16384" width="1.140625" style="19" customWidth="1"/>
  </cols>
  <sheetData>
    <row r="1" spans="2:6" ht="18">
      <c r="B1" s="113" t="str">
        <f>+ManoObra!B1</f>
        <v>PLANTILLA PARA CALCULAR COSTOS</v>
      </c>
    </row>
    <row r="2" spans="2:6" ht="18">
      <c r="B2" s="114" t="s">
        <v>150</v>
      </c>
    </row>
    <row r="4" spans="2:6" ht="15" thickBot="1">
      <c r="B4" s="44"/>
      <c r="C4" s="45"/>
      <c r="D4" s="45"/>
      <c r="E4" s="45"/>
      <c r="F4" s="45"/>
    </row>
    <row r="5" spans="2:6" s="46" customFormat="1" ht="24.75" thickBot="1">
      <c r="B5" s="109" t="s">
        <v>140</v>
      </c>
      <c r="C5" s="110" t="s">
        <v>141</v>
      </c>
      <c r="D5" s="111" t="s">
        <v>151</v>
      </c>
      <c r="E5" s="111" t="s">
        <v>155</v>
      </c>
      <c r="F5" s="112" t="s">
        <v>142</v>
      </c>
    </row>
    <row r="7" spans="2:6" ht="15">
      <c r="B7" s="47" t="s">
        <v>1</v>
      </c>
      <c r="C7" s="48"/>
      <c r="E7" s="48"/>
      <c r="F7" s="49"/>
    </row>
    <row r="8" spans="2:6" ht="15">
      <c r="B8" s="50" t="s">
        <v>152</v>
      </c>
      <c r="C8" s="39">
        <f>+CostoMO!F37</f>
        <v>716.36728456697915</v>
      </c>
      <c r="E8" s="51">
        <f>+ResumenCosto[[#This Row],[Columna2]]</f>
        <v>716.36728456697915</v>
      </c>
      <c r="F8" s="52">
        <f>ResumenCosto[[#This Row],[Columna4]]/$E$16</f>
        <v>0.59950211047743107</v>
      </c>
    </row>
    <row r="9" spans="2:6" ht="15">
      <c r="B9" s="47" t="s">
        <v>143</v>
      </c>
      <c r="C9" s="53"/>
      <c r="E9" s="48"/>
      <c r="F9" s="47"/>
    </row>
    <row r="10" spans="2:6" ht="15">
      <c r="B10" s="50" t="s">
        <v>144</v>
      </c>
      <c r="C10" s="54">
        <f>+Insumos!H39</f>
        <v>300</v>
      </c>
      <c r="E10" s="55">
        <f>+ResumenCosto[[#This Row],[Columna2]]</f>
        <v>300</v>
      </c>
      <c r="F10" s="52">
        <f>ResumenCosto[[#This Row],[Columna4]]/$E$16</f>
        <v>0.25105924993761153</v>
      </c>
    </row>
    <row r="11" spans="2:6" ht="15">
      <c r="B11" s="47" t="s">
        <v>145</v>
      </c>
      <c r="C11" s="51"/>
      <c r="D11" s="56"/>
      <c r="E11" s="48"/>
      <c r="F11" s="57"/>
    </row>
    <row r="12" spans="2:6" ht="15">
      <c r="B12" s="50" t="s">
        <v>153</v>
      </c>
      <c r="C12" s="51">
        <f>+Gastos!H74</f>
        <v>318915</v>
      </c>
      <c r="D12" s="56">
        <f>+Gastos!H76</f>
        <v>8600</v>
      </c>
      <c r="E12" s="51">
        <f>ResumenCosto[[#This Row],[Columna2]]/ResumenCosto[[#This Row],[Columna3]]</f>
        <v>37.083139534883721</v>
      </c>
      <c r="F12" s="52">
        <f>ResumenCosto[[#This Row],[Columna4]]/$E$16</f>
        <v>3.1033550656532322E-2</v>
      </c>
    </row>
    <row r="13" spans="2:6" ht="15">
      <c r="B13" s="47" t="s">
        <v>146</v>
      </c>
      <c r="C13" s="39"/>
      <c r="D13" s="56"/>
      <c r="E13" s="51"/>
      <c r="F13" s="57"/>
    </row>
    <row r="14" spans="2:6" ht="15">
      <c r="B14" s="50" t="s">
        <v>154</v>
      </c>
      <c r="C14" s="51">
        <f>+Gastos!G74</f>
        <v>1216785</v>
      </c>
      <c r="D14" s="56">
        <f>+Gastos!H76</f>
        <v>8600</v>
      </c>
      <c r="E14" s="51">
        <f>ResumenCosto[[#This Row],[Columna2]]/ResumenCosto[[#This Row],[Columna3]]</f>
        <v>141.48662790697674</v>
      </c>
      <c r="F14" s="52">
        <f>ResumenCosto[[#This Row],[Columna4]]/$E$16</f>
        <v>0.11840508892842506</v>
      </c>
    </row>
    <row r="15" spans="2:6" ht="15">
      <c r="B15" s="58"/>
      <c r="C15" s="51"/>
      <c r="E15" s="48"/>
    </row>
    <row r="16" spans="2:6" ht="15">
      <c r="B16" s="115" t="s">
        <v>156</v>
      </c>
      <c r="C16" s="116"/>
      <c r="D16" s="117"/>
      <c r="E16" s="116">
        <f>SUBTOTAL(109,E7:E15)</f>
        <v>1194.9370520088396</v>
      </c>
      <c r="F16" s="118">
        <f>ResumenCosto[[#This Row],[Columna4]]/$E$16</f>
        <v>1</v>
      </c>
    </row>
    <row r="20" spans="2:3" ht="15">
      <c r="B20" s="58" t="s">
        <v>147</v>
      </c>
    </row>
    <row r="22" spans="2:3">
      <c r="B22" s="59" t="s">
        <v>1</v>
      </c>
      <c r="C22" s="60">
        <f>+E8</f>
        <v>716.36728456697915</v>
      </c>
    </row>
    <row r="23" spans="2:3">
      <c r="B23" s="59" t="s">
        <v>143</v>
      </c>
      <c r="C23" s="60">
        <f>+E10</f>
        <v>300</v>
      </c>
    </row>
    <row r="24" spans="2:3">
      <c r="B24" s="59" t="s">
        <v>145</v>
      </c>
      <c r="C24" s="60">
        <f>+E12</f>
        <v>37.083139534883721</v>
      </c>
    </row>
    <row r="25" spans="2:3">
      <c r="B25" s="59" t="s">
        <v>146</v>
      </c>
      <c r="C25" s="60">
        <f>+E14</f>
        <v>141.48662790697674</v>
      </c>
    </row>
    <row r="36" spans="2:3" ht="15.75">
      <c r="B36" s="119" t="s">
        <v>157</v>
      </c>
    </row>
    <row r="38" spans="2:3" ht="15">
      <c r="B38" s="61" t="s">
        <v>149</v>
      </c>
      <c r="C38" s="63">
        <f>+E16</f>
        <v>1194.9370520088396</v>
      </c>
    </row>
    <row r="39" spans="2:3" ht="15">
      <c r="B39" s="61" t="s">
        <v>158</v>
      </c>
      <c r="C39" s="62">
        <v>0.2</v>
      </c>
    </row>
    <row r="41" spans="2:3" ht="18">
      <c r="B41" s="120" t="s">
        <v>157</v>
      </c>
      <c r="C41" s="121">
        <f>C38/(1-C39)</f>
        <v>1493.6713150110495</v>
      </c>
    </row>
  </sheetData>
  <sheetProtection algorithmName="SHA-512" hashValue="Nmm1jQAo88Is5N9efwATp+YUSyjC30dlkrC3j8CH0ZccVOWNazrK2goN8HxG6DQTrM3+CszEImrgVl97M0/jMw==" saltValue="PaoD9INPUYJs1luhZOcYVQ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Instructivo</vt:lpstr>
      <vt:lpstr>ManoObra</vt:lpstr>
      <vt:lpstr>CostoMO</vt:lpstr>
      <vt:lpstr>Insumos</vt:lpstr>
      <vt:lpstr>Gastos</vt:lpstr>
      <vt:lpstr>ResumenCosto</vt:lpstr>
      <vt:lpstr>Instructivo!Títulos_a_imprimir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Maria Monica Morales Grajales </cp:lastModifiedBy>
  <cp:lastPrinted>2020-12-10T15:10:10Z</cp:lastPrinted>
  <dcterms:created xsi:type="dcterms:W3CDTF">2020-12-08T23:08:13Z</dcterms:created>
  <dcterms:modified xsi:type="dcterms:W3CDTF">2021-02-08T12:46:47Z</dcterms:modified>
</cp:coreProperties>
</file>